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2"/>
  </bookViews>
  <sheets>
    <sheet name="AUTGpi_III-23" sheetId="1" r:id="rId1"/>
    <sheet name="AUTGmi_III-23" sheetId="2" r:id="rId2"/>
    <sheet name="AUTGmi_III-23MONO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<sst xmlns="http://schemas.openxmlformats.org/spreadsheetml/2006/main" count="464" uniqueCount="60">
  <si>
    <t>Condizioni economiche per i clienti del Servizio di Tutele Graduali</t>
  </si>
  <si>
    <t xml:space="preserve"> Valori al netto delle imposte</t>
  </si>
  <si>
    <t>Per visualizzare in dettaglio le componenti di prezzo, cliccare su "+" sopra le colonne J, R, U</t>
  </si>
  <si>
    <t>UTENZE NON DOMESTICHE                                                                                                              Microimprese(1) connesse in bassa tensione con almeno un punto di prelievo con potenza contrattualmente impegnata maggiore di 15 kW e PiccoleImprese(2)</t>
  </si>
  <si>
    <r>
      <t xml:space="preserve"> - Materia energia</t>
    </r>
    <r>
      <rPr>
        <sz val="9"/>
        <rFont val="Calibri"/>
        <family val="2"/>
      </rPr>
      <t>: energia (C</t>
    </r>
    <r>
      <rPr>
        <sz val="6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sz val="6"/>
        <rFont val="Calibri"/>
        <family val="2"/>
      </rPr>
      <t>DISP</t>
    </r>
    <r>
      <rPr>
        <sz val="9"/>
        <rFont val="Calibri"/>
        <family val="2"/>
      </rPr>
      <t>), commercializzazione vendita (C</t>
    </r>
    <r>
      <rPr>
        <sz val="6"/>
        <rFont val="Calibri"/>
        <family val="2"/>
      </rPr>
      <t>COM</t>
    </r>
    <r>
      <rPr>
        <sz val="9"/>
        <rFont val="Calibri"/>
        <family val="2"/>
      </rPr>
      <t>) (C</t>
    </r>
    <r>
      <rPr>
        <sz val="6"/>
        <rFont val="Calibri"/>
        <family val="2"/>
      </rPr>
      <t>SB</t>
    </r>
    <r>
      <rPr>
        <sz val="9"/>
        <rFont val="Calibri"/>
        <family val="2"/>
      </rPr>
      <t>) (C</t>
    </r>
    <r>
      <rPr>
        <sz val="6"/>
        <rFont val="Calibri"/>
        <family val="2"/>
      </rPr>
      <t>CM</t>
    </r>
    <r>
      <rPr>
        <sz val="9"/>
        <rFont val="Calibri"/>
        <family val="2"/>
      </rPr>
      <t>) (</t>
    </r>
    <r>
      <rPr>
        <sz val="9"/>
        <rFont val="Symbol"/>
        <family val="1"/>
      </rPr>
      <t>a</t>
    </r>
    <r>
      <rPr>
        <sz val="9"/>
        <rFont val="Calibri"/>
        <family val="2"/>
      </rPr>
      <t>), componenti di perequazione (C</t>
    </r>
    <r>
      <rPr>
        <sz val="6"/>
        <rFont val="Calibri"/>
        <family val="2"/>
      </rPr>
      <t>PSTG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</si>
  <si>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</si>
  <si>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</si>
  <si>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</si>
  <si>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</si>
  <si>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</si>
  <si>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 xml:space="preserve"> - per potenze impegnate inferiori o uguali a 1,5 kW</t>
  </si>
  <si>
    <r>
      <t>C</t>
    </r>
    <r>
      <rPr>
        <i/>
        <vertAlign val="subscript"/>
        <sz val="10"/>
        <color indexed="23"/>
        <rFont val="Calibri"/>
        <family val="2"/>
      </rPr>
      <t>EL</t>
    </r>
  </si>
  <si>
    <r>
      <t>C</t>
    </r>
    <r>
      <rPr>
        <i/>
        <vertAlign val="subscript"/>
        <sz val="10"/>
        <color indexed="23"/>
        <rFont val="Calibri"/>
        <family val="2"/>
      </rPr>
      <t>DISP</t>
    </r>
  </si>
  <si>
    <r>
      <t>C</t>
    </r>
    <r>
      <rPr>
        <i/>
        <vertAlign val="subscript"/>
        <sz val="10"/>
        <color indexed="23"/>
        <rFont val="Calibri"/>
        <family val="2"/>
      </rPr>
      <t>SB</t>
    </r>
  </si>
  <si>
    <r>
      <t>C</t>
    </r>
    <r>
      <rPr>
        <i/>
        <vertAlign val="subscript"/>
        <sz val="10"/>
        <color indexed="23"/>
        <rFont val="Calibri"/>
        <family val="2"/>
      </rPr>
      <t>COM</t>
    </r>
  </si>
  <si>
    <r>
      <t>C</t>
    </r>
    <r>
      <rPr>
        <i/>
        <vertAlign val="subscript"/>
        <sz val="10"/>
        <color indexed="23"/>
        <rFont val="Calibri"/>
        <family val="2"/>
      </rPr>
      <t>PSTG</t>
    </r>
  </si>
  <si>
    <r>
      <t>C</t>
    </r>
    <r>
      <rPr>
        <i/>
        <vertAlign val="subscript"/>
        <sz val="10"/>
        <color indexed="23"/>
        <rFont val="Calibri"/>
        <family val="2"/>
      </rPr>
      <t>CM</t>
    </r>
  </si>
  <si>
    <t>a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</si>
  <si>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</si>
  <si>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</si>
  <si>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</si>
  <si>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</si>
  <si>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</si>
  <si>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</si>
  <si>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</si>
  <si>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</si>
  <si>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</si>
  <si>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</si>
  <si>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</si>
  <si>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</si>
  <si>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</si>
  <si>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</si>
  <si>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ottobre 2023</t>
  </si>
  <si>
    <t xml:space="preserve">- </t>
  </si>
  <si>
    <t>novembre 2023</t>
  </si>
  <si>
    <t>dicembre 2023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</si>
  <si>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</si>
  <si>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</si>
  <si>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</si>
  <si>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</si>
  <si>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</si>
  <si>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</si>
  <si>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</si>
  <si>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</si>
  <si>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 xml:space="preserve"> - per potenze impegnate superiori a 15 kW e inferiori o uguali a 100 kW</t>
  </si>
  <si>
    <t>(1) Utenze diverse dalle utenze domestiche, con meno di 10 dipendenti e un fatturato annuo o un totale di bilancio non superiore a 2 milioni di euro</t>
  </si>
  <si>
    <t>(2) Utenze diverse dalle utenze domestiche, con numero di dipendenti fra 10 e 50 e/o un fatturato annuo o un totale di bilancio tra 2 e 10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</si>
  <si>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</si>
  <si>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</si>
  <si>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compresa tra il 33% ed il 75% dell'energia attiva euro/kvarh 0,01274 (Fascia F1 e Fascia F2)</t>
  </si>
  <si>
    <t>Energia reattiva eccedente  il 75% dell'energia attiva euro/kvarh 0,01689  (Fascia F1 e Fascia F2)</t>
  </si>
  <si>
    <t>Energia reattiva immessa euro/kvarh 0,01689 (Fascia F3)</t>
  </si>
  <si>
    <t>UTENZE NON DOMESTICHE                                                                                                              Microimprese(1) connesse in bassa tensione con soli punti di prelievo con potenza contrattualmente impegnata inferiore o uguale a 15 kW ed altri usi non domestici diversi dalle PiccoleImprese(2)</t>
  </si>
  <si>
    <r>
      <t xml:space="preserve"> - Materia energia</t>
    </r>
    <r>
      <rPr>
        <sz val="9"/>
        <rFont val="Calibri"/>
        <family val="2"/>
      </rPr>
      <t>: energia (C</t>
    </r>
    <r>
      <rPr>
        <sz val="6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sz val="6"/>
        <rFont val="Calibri"/>
        <family val="2"/>
      </rPr>
      <t>DISPm</t>
    </r>
    <r>
      <rPr>
        <sz val="9"/>
        <rFont val="Calibri"/>
        <family val="2"/>
      </rPr>
      <t>), commercializzazione vendita (C</t>
    </r>
    <r>
      <rPr>
        <sz val="6"/>
        <rFont val="Calibri"/>
        <family val="2"/>
      </rPr>
      <t>SEM</t>
    </r>
    <r>
      <rPr>
        <sz val="9"/>
        <rFont val="Calibri"/>
        <family val="2"/>
      </rPr>
      <t>) (</t>
    </r>
    <r>
      <rPr>
        <sz val="9"/>
        <rFont val="Symbol"/>
        <family val="1"/>
      </rPr>
      <t>d</t>
    </r>
    <r>
      <rPr>
        <sz val="9"/>
        <rFont val="Calibri"/>
        <family val="2"/>
      </rPr>
      <t>), componenti di perequazione (C</t>
    </r>
    <r>
      <rPr>
        <sz val="6"/>
        <rFont val="Calibri"/>
        <family val="2"/>
      </rPr>
      <t>PSTGm</t>
    </r>
    <r>
      <rPr>
        <sz val="9"/>
        <rFont val="Calibri"/>
        <family val="2"/>
      </rPr>
      <t>)</t>
    </r>
  </si>
  <si>
    <r>
      <t>Alti usi non domestici diversi da Microimprese</t>
    </r>
    <r>
      <rPr>
        <b/>
        <vertAlign val="superscript"/>
        <sz val="12"/>
        <color indexed="62"/>
        <rFont val="Calibri"/>
        <family val="2"/>
      </rPr>
      <t>(1)</t>
    </r>
    <r>
      <rPr>
        <b/>
        <sz val="12"/>
        <color indexed="62"/>
        <rFont val="Calibri"/>
        <family val="2"/>
      </rPr>
      <t xml:space="preserve"> connesse in bassa tensione con almeno un punto di prelievo con potenza contrattualmente impegnata maggiore di 15 kW e da PiccoleImprese</t>
    </r>
    <r>
      <rPr>
        <b/>
        <vertAlign val="superscript"/>
        <sz val="12"/>
        <color indexed="62"/>
        <rFont val="Calibri"/>
        <family val="2"/>
      </rPr>
      <t>(2)</t>
    </r>
  </si>
  <si>
    <r>
      <t>C</t>
    </r>
    <r>
      <rPr>
        <i/>
        <vertAlign val="subscript"/>
        <sz val="10"/>
        <color indexed="23"/>
        <rFont val="Calibri"/>
        <family val="2"/>
      </rPr>
      <t>EL m</t>
    </r>
  </si>
  <si>
    <r>
      <t>C</t>
    </r>
    <r>
      <rPr>
        <i/>
        <vertAlign val="subscript"/>
        <sz val="10"/>
        <color indexed="23"/>
        <rFont val="Calibri"/>
        <family val="2"/>
      </rPr>
      <t>DISP m</t>
    </r>
  </si>
  <si>
    <r>
      <t>C</t>
    </r>
    <r>
      <rPr>
        <i/>
        <vertAlign val="subscript"/>
        <sz val="10"/>
        <color indexed="23"/>
        <rFont val="Calibri"/>
        <family val="2"/>
      </rPr>
      <t>SE m</t>
    </r>
  </si>
  <si>
    <r>
      <t>C</t>
    </r>
    <r>
      <rPr>
        <i/>
        <vertAlign val="subscript"/>
        <sz val="10"/>
        <color indexed="23"/>
        <rFont val="Calibri"/>
        <family val="2"/>
      </rPr>
      <t>PSTG m</t>
    </r>
  </si>
  <si>
    <t>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</si>
</sst>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#,##0.000000_ ;\-#,##0.000000\ "/>
    <numFmt numFmtId="166" formatCode="0.0000_ ;\-0.0000\ "/>
    <numFmt numFmtId="167" formatCode="#,##0.00_ ;[Red]\-#,##0.00\ "/>
    <numFmt numFmtId="168" formatCode="#,##0.0000_ ;\-#,##0.0000\ 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i/>
      <sz val="9"/>
      <name val="Calibri"/>
      <family val="2"/>
    </font>
    <font>
      <i/>
      <sz val="10"/>
      <color indexed="6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sz val="9"/>
      <name val="Symbol"/>
      <family val="1"/>
    </font>
    <font>
      <vertAlign val="subscript"/>
      <sz val="9"/>
      <name val="Calibri"/>
      <family val="2"/>
    </font>
    <font>
      <b/>
      <i/>
      <sz val="10"/>
      <color indexed="62"/>
      <name val="Calibri"/>
      <family val="2"/>
    </font>
    <font>
      <b/>
      <i/>
      <sz val="10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indexed="23"/>
      <name val="Symbol"/>
      <family val="1"/>
    </font>
    <font>
      <i/>
      <sz val="9"/>
      <color indexed="23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22"/>
      <name val="Calibri"/>
      <family val="2"/>
    </font>
    <font>
      <i/>
      <sz val="8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vertAlign val="superscript"/>
      <sz val="12"/>
      <color indexed="62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9"/>
      <color theme="0" tint="-0.4999699890613556"/>
      <name val="Symbol"/>
      <family val="1"/>
    </font>
    <font>
      <i/>
      <sz val="9"/>
      <color theme="0" tint="-0.4999699890613556"/>
      <name val="Calibri"/>
      <family val="2"/>
    </font>
    <font>
      <b/>
      <sz val="10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1" applyNumberFormat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5" fillId="30" borderId="4" applyNumberFormat="0" applyFont="0" applyAlignment="0" applyProtection="0"/>
    <xf numFmtId="0" fontId="52" fillId="20" borderId="5" applyNumberFormat="0" applyAlignment="0" applyProtection="0"/>
    <xf numFmtId="9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4" borderId="0" xfId="15" applyFont="1" applyFill="1" applyAlignment="1" applyProtection="1">
      <alignment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21" fillId="34" borderId="0" xfId="15" applyFont="1" applyFill="1" applyAlignment="1" applyProtection="1">
      <alignment horizontal="center" vertical="center"/>
      <protection locked="0"/>
    </xf>
    <xf numFmtId="0" fontId="62" fillId="35" borderId="10" xfId="0" applyFont="1" applyFill="1" applyBorder="1" applyAlignment="1">
      <alignment horizontal="center" vertical="center"/>
    </xf>
    <xf numFmtId="0" fontId="58" fillId="33" borderId="0" xfId="15" applyFont="1" applyFill="1" applyAlignment="1" applyProtection="1">
      <alignment horizontal="center" vertical="center"/>
      <protection locked="0"/>
    </xf>
    <xf numFmtId="0" fontId="58" fillId="0" borderId="0" xfId="15" applyFont="1" applyAlignment="1" applyProtection="1">
      <alignment horizontal="center" vertical="center"/>
      <protection locked="0"/>
    </xf>
    <xf numFmtId="0" fontId="23" fillId="33" borderId="0" xfId="15" applyFont="1" applyFill="1" applyAlignment="1" applyProtection="1">
      <alignment vertical="center"/>
      <protection locked="0"/>
    </xf>
    <xf numFmtId="0" fontId="63" fillId="34" borderId="0" xfId="15" applyFont="1" applyFill="1" applyAlignment="1" applyProtection="1">
      <alignment vertical="center"/>
      <protection locked="0"/>
    </xf>
    <xf numFmtId="0" fontId="21" fillId="33" borderId="0" xfId="15" applyFont="1" applyFill="1" applyAlignment="1" applyProtection="1">
      <alignment horizontal="center" vertical="center"/>
      <protection locked="0"/>
    </xf>
    <xf numFmtId="0" fontId="62" fillId="35" borderId="0" xfId="15" applyFont="1" applyFill="1" applyAlignment="1" applyProtection="1">
      <alignment horizontal="center" vertical="center" wrapText="1"/>
      <protection locked="0"/>
    </xf>
    <xf numFmtId="0" fontId="25" fillId="33" borderId="11" xfId="15" applyFont="1" applyFill="1" applyBorder="1" applyAlignment="1" applyProtection="1">
      <alignment vertical="center"/>
      <protection locked="0"/>
    </xf>
    <xf numFmtId="0" fontId="25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5" fillId="33" borderId="11" xfId="15" applyFont="1" applyFill="1" applyBorder="1" applyProtection="1">
      <alignment/>
      <protection locked="0"/>
    </xf>
    <xf numFmtId="0" fontId="25" fillId="33" borderId="12" xfId="15" applyFont="1" applyFill="1" applyBorder="1" applyAlignment="1" applyProtection="1">
      <alignment vertical="center"/>
      <protection locked="0"/>
    </xf>
    <xf numFmtId="0" fontId="25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49" fontId="64" fillId="34" borderId="0" xfId="15" applyNumberFormat="1" applyFont="1" applyFill="1" applyAlignment="1">
      <alignment horizontal="left" vertical="center"/>
      <protection/>
    </xf>
    <xf numFmtId="49" fontId="31" fillId="34" borderId="0" xfId="15" applyNumberFormat="1" applyFont="1" applyFill="1" applyAlignment="1">
      <alignment horizontal="left" vertical="center"/>
      <protection/>
    </xf>
    <xf numFmtId="164" fontId="20" fillId="34" borderId="0" xfId="15" applyNumberFormat="1" applyFont="1" applyFill="1" applyAlignment="1" applyProtection="1">
      <alignment vertical="center"/>
      <protection locked="0"/>
    </xf>
    <xf numFmtId="165" fontId="20" fillId="33" borderId="0" xfId="15" applyNumberFormat="1" applyFont="1" applyFill="1" applyAlignment="1" applyProtection="1">
      <alignment vertical="center"/>
      <protection locked="0"/>
    </xf>
    <xf numFmtId="0" fontId="20" fillId="34" borderId="14" xfId="15" applyFont="1" applyFill="1" applyBorder="1" applyAlignment="1">
      <alignment horizontal="center" vertical="center"/>
      <protection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6" fillId="33" borderId="10" xfId="47" applyFont="1" applyFill="1" applyBorder="1" applyAlignment="1">
      <alignment horizontal="center" vertical="center"/>
      <protection/>
    </xf>
    <xf numFmtId="0" fontId="21" fillId="34" borderId="15" xfId="15" applyFont="1" applyFill="1" applyBorder="1" applyAlignment="1">
      <alignment horizontal="center" vertical="center"/>
      <protection/>
    </xf>
    <xf numFmtId="0" fontId="21" fillId="34" borderId="16" xfId="15" applyFont="1" applyFill="1" applyBorder="1" applyAlignment="1">
      <alignment horizontal="center" vertical="center"/>
      <protection/>
    </xf>
    <xf numFmtId="0" fontId="21" fillId="34" borderId="17" xfId="15" applyFont="1" applyFill="1" applyBorder="1" applyAlignment="1">
      <alignment horizontal="center" vertical="center"/>
      <protection/>
    </xf>
    <xf numFmtId="0" fontId="67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21" fillId="34" borderId="14" xfId="15" applyFont="1" applyFill="1" applyBorder="1" applyAlignment="1">
      <alignment horizontal="center" vertical="center" wrapText="1"/>
      <protection/>
    </xf>
    <xf numFmtId="0" fontId="65" fillId="33" borderId="14" xfId="0" applyFont="1" applyFill="1" applyBorder="1" applyAlignment="1">
      <alignment horizontal="center" vertical="center"/>
    </xf>
    <xf numFmtId="0" fontId="20" fillId="34" borderId="0" xfId="15" applyFont="1" applyFill="1" applyAlignment="1">
      <alignment vertical="center"/>
      <protection/>
    </xf>
    <xf numFmtId="0" fontId="21" fillId="33" borderId="14" xfId="15" applyFont="1" applyFill="1" applyBorder="1" applyAlignment="1">
      <alignment vertical="center"/>
      <protection/>
    </xf>
    <xf numFmtId="0" fontId="67" fillId="33" borderId="11" xfId="0" applyFont="1" applyFill="1" applyBorder="1" applyAlignment="1">
      <alignment horizontal="center" vertical="center"/>
    </xf>
    <xf numFmtId="0" fontId="21" fillId="34" borderId="18" xfId="15" applyFont="1" applyFill="1" applyBorder="1" applyAlignment="1">
      <alignment vertical="center"/>
      <protection/>
    </xf>
    <xf numFmtId="0" fontId="36" fillId="34" borderId="18" xfId="15" applyFont="1" applyFill="1" applyBorder="1" applyAlignment="1">
      <alignment horizontal="center" vertical="center"/>
      <protection/>
    </xf>
    <xf numFmtId="0" fontId="36" fillId="34" borderId="19" xfId="15" applyFont="1" applyFill="1" applyBorder="1" applyAlignment="1">
      <alignment horizontal="center" vertical="center"/>
      <protection/>
    </xf>
    <xf numFmtId="0" fontId="36" fillId="34" borderId="20" xfId="15" applyFont="1" applyFill="1" applyBorder="1" applyAlignment="1">
      <alignment horizontal="center" vertical="center"/>
      <protection/>
    </xf>
    <xf numFmtId="0" fontId="67" fillId="33" borderId="21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21" fillId="34" borderId="21" xfId="15" applyFont="1" applyFill="1" applyBorder="1" applyAlignment="1">
      <alignment horizontal="center" vertical="center" wrapText="1"/>
      <protection/>
    </xf>
    <xf numFmtId="0" fontId="65" fillId="33" borderId="21" xfId="0" applyFont="1" applyFill="1" applyBorder="1" applyAlignment="1">
      <alignment horizontal="center" vertical="center"/>
    </xf>
    <xf numFmtId="49" fontId="20" fillId="34" borderId="11" xfId="15" applyNumberFormat="1" applyFont="1" applyFill="1" applyBorder="1" applyAlignment="1">
      <alignment horizontal="right" vertical="center"/>
      <protection/>
    </xf>
    <xf numFmtId="165" fontId="67" fillId="0" borderId="11" xfId="15" applyNumberFormat="1" applyFont="1" applyBorder="1" applyAlignment="1">
      <alignment horizontal="right" vertical="center"/>
      <protection/>
    </xf>
    <xf numFmtId="165" fontId="20" fillId="0" borderId="11" xfId="15" applyNumberFormat="1" applyFont="1" applyBorder="1" applyAlignment="1">
      <alignment vertical="center"/>
      <protection/>
    </xf>
    <xf numFmtId="165" fontId="20" fillId="0" borderId="0" xfId="15" applyNumberFormat="1" applyFont="1" applyAlignment="1">
      <alignment vertical="center"/>
      <protection/>
    </xf>
    <xf numFmtId="165" fontId="20" fillId="0" borderId="22" xfId="15" applyNumberFormat="1" applyFont="1" applyBorder="1" applyAlignment="1">
      <alignment vertical="center"/>
      <protection/>
    </xf>
    <xf numFmtId="165" fontId="67" fillId="0" borderId="14" xfId="15" applyNumberFormat="1" applyFont="1" applyBorder="1" applyAlignment="1">
      <alignment horizontal="center" vertical="center"/>
      <protection/>
    </xf>
    <xf numFmtId="165" fontId="67" fillId="0" borderId="14" xfId="15" applyNumberFormat="1" applyFont="1" applyBorder="1" applyAlignment="1" quotePrefix="1">
      <alignment horizontal="center" vertical="center"/>
      <protection/>
    </xf>
    <xf numFmtId="165" fontId="20" fillId="0" borderId="14" xfId="15" applyNumberFormat="1" applyFont="1" applyBorder="1" applyAlignment="1">
      <alignment horizontal="center" vertical="center"/>
      <protection/>
    </xf>
    <xf numFmtId="165" fontId="68" fillId="34" borderId="0" xfId="15" applyNumberFormat="1" applyFont="1" applyFill="1" applyAlignment="1">
      <alignment vertical="center"/>
      <protection/>
    </xf>
    <xf numFmtId="165" fontId="20" fillId="34" borderId="0" xfId="15" applyNumberFormat="1" applyFont="1" applyFill="1" applyAlignment="1">
      <alignment vertical="center"/>
      <protection/>
    </xf>
    <xf numFmtId="0" fontId="38" fillId="34" borderId="0" xfId="15" applyFont="1" applyFill="1" applyAlignment="1">
      <alignment vertical="center"/>
      <protection/>
    </xf>
    <xf numFmtId="165" fontId="67" fillId="0" borderId="23" xfId="15" applyNumberFormat="1" applyFont="1" applyBorder="1" applyAlignment="1">
      <alignment horizontal="center" vertical="center"/>
      <protection/>
    </xf>
    <xf numFmtId="165" fontId="67" fillId="0" borderId="23" xfId="15" applyNumberFormat="1" applyFont="1" applyBorder="1" applyAlignment="1" quotePrefix="1">
      <alignment horizontal="center" vertical="center"/>
      <protection/>
    </xf>
    <xf numFmtId="165" fontId="20" fillId="0" borderId="23" xfId="15" applyNumberFormat="1" applyFont="1" applyBorder="1" applyAlignment="1">
      <alignment horizontal="center" vertical="center"/>
      <protection/>
    </xf>
    <xf numFmtId="165" fontId="67" fillId="0" borderId="21" xfId="15" applyNumberFormat="1" applyFont="1" applyBorder="1" applyAlignment="1">
      <alignment horizontal="center" vertical="center"/>
      <protection/>
    </xf>
    <xf numFmtId="165" fontId="67" fillId="0" borderId="21" xfId="15" applyNumberFormat="1" applyFont="1" applyBorder="1" applyAlignment="1" quotePrefix="1">
      <alignment horizontal="center" vertical="center"/>
      <protection/>
    </xf>
    <xf numFmtId="165" fontId="20" fillId="0" borderId="21" xfId="15" applyNumberFormat="1" applyFont="1" applyBorder="1" applyAlignment="1">
      <alignment horizontal="center" vertical="center"/>
      <protection/>
    </xf>
    <xf numFmtId="0" fontId="21" fillId="33" borderId="15" xfId="15" applyFont="1" applyFill="1" applyBorder="1" applyAlignment="1">
      <alignment vertical="center"/>
      <protection/>
    </xf>
    <xf numFmtId="165" fontId="67" fillId="0" borderId="15" xfId="0" applyNumberFormat="1" applyFont="1" applyBorder="1" applyAlignment="1" quotePrefix="1">
      <alignment horizontal="right" vertical="center"/>
    </xf>
    <xf numFmtId="165" fontId="20" fillId="0" borderId="15" xfId="15" applyNumberFormat="1" applyFont="1" applyBorder="1" applyAlignment="1">
      <alignment horizontal="center" vertical="center"/>
      <protection/>
    </xf>
    <xf numFmtId="165" fontId="20" fillId="0" borderId="16" xfId="15" applyNumberFormat="1" applyFont="1" applyBorder="1" applyAlignment="1">
      <alignment horizontal="center" vertical="center"/>
      <protection/>
    </xf>
    <xf numFmtId="165" fontId="20" fillId="0" borderId="17" xfId="15" applyNumberFormat="1" applyFont="1" applyBorder="1" applyAlignment="1">
      <alignment horizontal="center" vertical="center"/>
      <protection/>
    </xf>
    <xf numFmtId="165" fontId="67" fillId="0" borderId="17" xfId="15" applyNumberFormat="1" applyFont="1" applyBorder="1" applyAlignment="1">
      <alignment horizontal="right" vertical="center"/>
      <protection/>
    </xf>
    <xf numFmtId="165" fontId="67" fillId="0" borderId="10" xfId="0" applyNumberFormat="1" applyFont="1" applyBorder="1" applyAlignment="1" quotePrefix="1">
      <alignment horizontal="right" vertical="center"/>
    </xf>
    <xf numFmtId="165" fontId="67" fillId="0" borderId="10" xfId="15" applyNumberFormat="1" applyFont="1" applyBorder="1" applyAlignment="1">
      <alignment vertical="center"/>
      <protection/>
    </xf>
    <xf numFmtId="165" fontId="20" fillId="0" borderId="10" xfId="15" applyNumberFormat="1" applyFont="1" applyBorder="1" applyAlignment="1">
      <alignment vertical="center"/>
      <protection/>
    </xf>
    <xf numFmtId="166" fontId="68" fillId="34" borderId="0" xfId="15" applyNumberFormat="1" applyFont="1" applyFill="1" applyAlignment="1">
      <alignment vertical="center"/>
      <protection/>
    </xf>
    <xf numFmtId="0" fontId="68" fillId="34" borderId="0" xfId="15" applyFont="1" applyFill="1" applyAlignment="1">
      <alignment vertical="center"/>
      <protection/>
    </xf>
    <xf numFmtId="0" fontId="31" fillId="33" borderId="10" xfId="15" applyFont="1" applyFill="1" applyBorder="1" applyAlignment="1">
      <alignment vertical="center"/>
      <protection/>
    </xf>
    <xf numFmtId="165" fontId="67" fillId="33" borderId="16" xfId="0" applyNumberFormat="1" applyFont="1" applyFill="1" applyBorder="1" applyAlignment="1" quotePrefix="1">
      <alignment horizontal="right" vertical="center"/>
    </xf>
    <xf numFmtId="165" fontId="39" fillId="33" borderId="16" xfId="45" applyNumberFormat="1" applyFont="1" applyFill="1" applyBorder="1" applyAlignment="1" quotePrefix="1">
      <alignment horizontal="left" vertical="center" wrapText="1"/>
    </xf>
    <xf numFmtId="165" fontId="39" fillId="33" borderId="17" xfId="45" applyNumberFormat="1" applyFont="1" applyFill="1" applyBorder="1" applyAlignment="1" quotePrefix="1">
      <alignment horizontal="left" vertical="center" wrapText="1"/>
    </xf>
    <xf numFmtId="167" fontId="20" fillId="34" borderId="0" xfId="15" applyNumberFormat="1" applyFont="1" applyFill="1" applyAlignment="1" applyProtection="1">
      <alignment vertical="center"/>
      <protection locked="0"/>
    </xf>
    <xf numFmtId="165" fontId="31" fillId="34" borderId="0" xfId="15" applyNumberFormat="1" applyFont="1" applyFill="1" applyAlignment="1">
      <alignment horizontal="left" vertical="center"/>
      <protection/>
    </xf>
    <xf numFmtId="165" fontId="65" fillId="33" borderId="15" xfId="0" applyNumberFormat="1" applyFont="1" applyFill="1" applyBorder="1" applyAlignment="1">
      <alignment horizontal="center" vertical="center"/>
    </xf>
    <xf numFmtId="165" fontId="65" fillId="33" borderId="16" xfId="0" applyNumberFormat="1" applyFont="1" applyFill="1" applyBorder="1" applyAlignment="1">
      <alignment horizontal="center" vertical="center"/>
    </xf>
    <xf numFmtId="165" fontId="65" fillId="33" borderId="17" xfId="0" applyNumberFormat="1" applyFont="1" applyFill="1" applyBorder="1" applyAlignment="1">
      <alignment horizontal="center" vertical="center"/>
    </xf>
    <xf numFmtId="165" fontId="65" fillId="33" borderId="15" xfId="0" applyNumberFormat="1" applyFont="1" applyFill="1" applyBorder="1" applyAlignment="1">
      <alignment horizontal="center" vertical="center"/>
    </xf>
    <xf numFmtId="165" fontId="66" fillId="33" borderId="10" xfId="47" applyNumberFormat="1" applyFont="1" applyFill="1" applyBorder="1" applyAlignment="1">
      <alignment horizontal="center" vertical="center"/>
      <protection/>
    </xf>
    <xf numFmtId="165" fontId="21" fillId="34" borderId="15" xfId="15" applyNumberFormat="1" applyFont="1" applyFill="1" applyBorder="1" applyAlignment="1">
      <alignment horizontal="center" vertical="center"/>
      <protection/>
    </xf>
    <xf numFmtId="165" fontId="21" fillId="34" borderId="16" xfId="15" applyNumberFormat="1" applyFont="1" applyFill="1" applyBorder="1" applyAlignment="1">
      <alignment horizontal="center" vertical="center"/>
      <protection/>
    </xf>
    <xf numFmtId="165" fontId="21" fillId="34" borderId="17" xfId="15" applyNumberFormat="1" applyFont="1" applyFill="1" applyBorder="1" applyAlignment="1">
      <alignment horizontal="center" vertical="center"/>
      <protection/>
    </xf>
    <xf numFmtId="165" fontId="67" fillId="33" borderId="14" xfId="0" applyNumberFormat="1" applyFont="1" applyFill="1" applyBorder="1" applyAlignment="1">
      <alignment horizontal="center" vertical="center"/>
    </xf>
    <xf numFmtId="165" fontId="65" fillId="33" borderId="14" xfId="0" applyNumberFormat="1" applyFont="1" applyFill="1" applyBorder="1" applyAlignment="1">
      <alignment horizontal="center" vertical="center"/>
    </xf>
    <xf numFmtId="165" fontId="21" fillId="34" borderId="14" xfId="15" applyNumberFormat="1" applyFont="1" applyFill="1" applyBorder="1" applyAlignment="1">
      <alignment horizontal="center" vertical="center" wrapText="1"/>
      <protection/>
    </xf>
    <xf numFmtId="165" fontId="65" fillId="33" borderId="14" xfId="0" applyNumberFormat="1" applyFont="1" applyFill="1" applyBorder="1" applyAlignment="1">
      <alignment horizontal="center" vertical="center"/>
    </xf>
    <xf numFmtId="165" fontId="67" fillId="33" borderId="11" xfId="0" applyNumberFormat="1" applyFont="1" applyFill="1" applyBorder="1" applyAlignment="1">
      <alignment horizontal="center" vertical="center"/>
    </xf>
    <xf numFmtId="165" fontId="21" fillId="34" borderId="18" xfId="15" applyNumberFormat="1" applyFont="1" applyFill="1" applyBorder="1" applyAlignment="1">
      <alignment vertical="center"/>
      <protection/>
    </xf>
    <xf numFmtId="165" fontId="36" fillId="34" borderId="18" xfId="15" applyNumberFormat="1" applyFont="1" applyFill="1" applyBorder="1" applyAlignment="1">
      <alignment horizontal="center" vertical="center"/>
      <protection/>
    </xf>
    <xf numFmtId="165" fontId="36" fillId="34" borderId="19" xfId="15" applyNumberFormat="1" applyFont="1" applyFill="1" applyBorder="1" applyAlignment="1">
      <alignment horizontal="center" vertical="center"/>
      <protection/>
    </xf>
    <xf numFmtId="165" fontId="36" fillId="34" borderId="20" xfId="15" applyNumberFormat="1" applyFont="1" applyFill="1" applyBorder="1" applyAlignment="1">
      <alignment horizontal="center" vertical="center"/>
      <protection/>
    </xf>
    <xf numFmtId="165" fontId="67" fillId="33" borderId="21" xfId="0" applyNumberFormat="1" applyFont="1" applyFill="1" applyBorder="1" applyAlignment="1">
      <alignment horizontal="center" vertical="center"/>
    </xf>
    <xf numFmtId="165" fontId="65" fillId="33" borderId="21" xfId="0" applyNumberFormat="1" applyFont="1" applyFill="1" applyBorder="1" applyAlignment="1">
      <alignment horizontal="center" vertical="center"/>
    </xf>
    <xf numFmtId="165" fontId="21" fillId="34" borderId="21" xfId="15" applyNumberFormat="1" applyFont="1" applyFill="1" applyBorder="1" applyAlignment="1">
      <alignment horizontal="center" vertical="center" wrapText="1"/>
      <protection/>
    </xf>
    <xf numFmtId="165" fontId="65" fillId="33" borderId="21" xfId="0" applyNumberFormat="1" applyFont="1" applyFill="1" applyBorder="1" applyAlignment="1">
      <alignment horizontal="center" vertical="center"/>
    </xf>
    <xf numFmtId="0" fontId="20" fillId="0" borderId="0" xfId="15" applyFont="1" applyAlignment="1" applyProtection="1">
      <alignment vertical="center"/>
      <protection locked="0"/>
    </xf>
    <xf numFmtId="165" fontId="20" fillId="0" borderId="0" xfId="15" applyNumberFormat="1" applyFont="1" applyAlignment="1" applyProtection="1">
      <alignment vertical="center"/>
      <protection locked="0"/>
    </xf>
    <xf numFmtId="49" fontId="64" fillId="0" borderId="0" xfId="15" applyNumberFormat="1" applyFont="1" applyAlignment="1">
      <alignment horizontal="left" vertical="center"/>
      <protection/>
    </xf>
    <xf numFmtId="165" fontId="31" fillId="0" borderId="0" xfId="15" applyNumberFormat="1" applyFont="1" applyAlignment="1">
      <alignment horizontal="left" vertical="center"/>
      <protection/>
    </xf>
    <xf numFmtId="0" fontId="31" fillId="0" borderId="0" xfId="15" applyFont="1" applyAlignment="1">
      <alignment vertical="center"/>
      <protection/>
    </xf>
    <xf numFmtId="165" fontId="67" fillId="0" borderId="0" xfId="0" applyNumberFormat="1" applyFont="1" applyAlignment="1" quotePrefix="1">
      <alignment horizontal="right" vertical="center"/>
    </xf>
    <xf numFmtId="165" fontId="39" fillId="0" borderId="0" xfId="45" applyNumberFormat="1" applyFont="1" applyFill="1" applyBorder="1" applyAlignment="1" quotePrefix="1">
      <alignment horizontal="left" vertical="center" wrapText="1"/>
    </xf>
    <xf numFmtId="0" fontId="69" fillId="0" borderId="0" xfId="15" applyFont="1" applyAlignment="1" applyProtection="1">
      <alignment vertical="center"/>
      <protection locked="0"/>
    </xf>
    <xf numFmtId="165" fontId="70" fillId="0" borderId="0" xfId="15" applyNumberFormat="1" applyFont="1" applyAlignment="1" applyProtection="1">
      <alignment vertical="center"/>
      <protection locked="0"/>
    </xf>
    <xf numFmtId="0" fontId="21" fillId="0" borderId="0" xfId="15" applyFont="1" applyAlignment="1">
      <alignment vertical="center"/>
      <protection/>
    </xf>
    <xf numFmtId="165" fontId="67" fillId="0" borderId="0" xfId="15" applyNumberFormat="1" applyFont="1" applyAlignment="1">
      <alignment vertical="center"/>
      <protection/>
    </xf>
    <xf numFmtId="165" fontId="20" fillId="0" borderId="0" xfId="15" applyNumberFormat="1" applyFont="1" applyAlignment="1">
      <alignment horizontal="center" vertical="center"/>
      <protection/>
    </xf>
    <xf numFmtId="165" fontId="67" fillId="0" borderId="0" xfId="15" applyNumberFormat="1" applyFont="1" applyAlignment="1">
      <alignment horizontal="right" vertical="center"/>
      <protection/>
    </xf>
    <xf numFmtId="168" fontId="67" fillId="33" borderId="16" xfId="0" applyNumberFormat="1" applyFont="1" applyFill="1" applyBorder="1" applyAlignment="1" quotePrefix="1">
      <alignment horizontal="right" vertical="center"/>
    </xf>
    <xf numFmtId="41" fontId="39" fillId="33" borderId="16" xfId="45" applyFont="1" applyFill="1" applyBorder="1" applyAlignment="1" quotePrefix="1">
      <alignment horizontal="left" vertical="center" wrapText="1"/>
    </xf>
    <xf numFmtId="41" fontId="39" fillId="33" borderId="17" xfId="45" applyFont="1" applyFill="1" applyBorder="1" applyAlignment="1" quotePrefix="1">
      <alignment horizontal="left" vertical="center" wrapText="1"/>
    </xf>
    <xf numFmtId="0" fontId="36" fillId="34" borderId="0" xfId="15" applyFont="1" applyFill="1" applyAlignment="1">
      <alignment vertical="center"/>
      <protection/>
    </xf>
    <xf numFmtId="0" fontId="21" fillId="0" borderId="0" xfId="15" applyFont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69" fillId="34" borderId="0" xfId="15" applyFont="1" applyFill="1" applyAlignment="1" applyProtection="1">
      <alignment vertical="center"/>
      <protection locked="0"/>
    </xf>
    <xf numFmtId="0" fontId="70" fillId="34" borderId="0" xfId="15" applyFont="1" applyFill="1" applyAlignment="1" applyProtection="1">
      <alignment vertical="center"/>
      <protection locked="0"/>
    </xf>
    <xf numFmtId="0" fontId="21" fillId="34" borderId="0" xfId="15" applyFont="1" applyFill="1" applyAlignment="1" applyProtection="1">
      <alignment vertical="center"/>
      <protection locked="0"/>
    </xf>
    <xf numFmtId="0" fontId="21" fillId="33" borderId="0" xfId="15" applyFont="1" applyFill="1" applyAlignment="1" applyProtection="1">
      <alignment vertical="center"/>
      <protection locked="0"/>
    </xf>
    <xf numFmtId="0" fontId="65" fillId="33" borderId="15" xfId="0" applyFont="1" applyFill="1" applyBorder="1" applyAlignment="1">
      <alignment vertical="center"/>
    </xf>
    <xf numFmtId="165" fontId="20" fillId="0" borderId="15" xfId="15" applyNumberFormat="1" applyFont="1" applyBorder="1" applyAlignment="1">
      <alignment horizontal="center" vertical="center"/>
      <protection/>
    </xf>
  </cellXfs>
  <cellStyles count="49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4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I-23"/>
      <sheetName val="IPTGpi_III-23"/>
      <sheetName val="AUTGmi_III-23"/>
      <sheetName val="AUTGmi_III-23MONO"/>
      <sheetName val="AUMT_III-23"/>
      <sheetName val="REATT Tabelle 4 e 5 TIT"/>
      <sheetName val="TGPiccoleImprese_IV-2023"/>
      <sheetName val="TGMicroImprese_IV-2023"/>
      <sheetName val="Salvaguardia_IV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0">
        <row r="4">
          <cell r="B4" t="str">
            <v>dall'1 ottobre 2023</v>
          </cell>
        </row>
        <row r="15">
          <cell r="B15" t="str">
            <v>1 ottobre - 31 dicembre 2023</v>
          </cell>
        </row>
      </sheetData>
      <sheetData sheetId="1">
        <row r="22">
          <cell r="B22" t="str">
            <v>ottobre 2023</v>
          </cell>
        </row>
        <row r="23">
          <cell r="B23" t="str">
            <v>novembre 2023</v>
          </cell>
        </row>
        <row r="24">
          <cell r="B24" t="str">
            <v>dicembre 2023</v>
          </cell>
        </row>
      </sheetData>
      <sheetData sheetId="7">
        <row r="1">
          <cell r="B1">
            <v>1.1</v>
          </cell>
        </row>
        <row r="4">
          <cell r="B4">
            <v>0.0106194</v>
          </cell>
        </row>
        <row r="5">
          <cell r="B5">
            <v>0.011051700000000001</v>
          </cell>
        </row>
        <row r="6">
          <cell r="B6">
            <v>0.0131406</v>
          </cell>
        </row>
        <row r="10">
          <cell r="E10">
            <v>0.144556</v>
          </cell>
          <cell r="F10">
            <v>0.148631</v>
          </cell>
          <cell r="G10">
            <v>0.119076</v>
          </cell>
          <cell r="J10">
            <v>0.139732</v>
          </cell>
          <cell r="K10">
            <v>0.128256</v>
          </cell>
          <cell r="L10">
            <v>0.105302</v>
          </cell>
          <cell r="O10">
            <v>0.13187</v>
          </cell>
          <cell r="P10">
            <v>0.118688</v>
          </cell>
          <cell r="Q10">
            <v>0.10536</v>
          </cell>
        </row>
        <row r="18">
          <cell r="B18">
            <v>0.00025</v>
          </cell>
        </row>
        <row r="19">
          <cell r="B19">
            <v>40</v>
          </cell>
        </row>
        <row r="21">
          <cell r="B21">
            <v>5E-05</v>
          </cell>
        </row>
        <row r="22">
          <cell r="B22">
            <v>0.0031190000000000002</v>
          </cell>
        </row>
        <row r="23">
          <cell r="B23">
            <v>0.0017499999999999998</v>
          </cell>
        </row>
      </sheetData>
      <sheetData sheetId="8">
        <row r="1">
          <cell r="B1">
            <v>1.1</v>
          </cell>
        </row>
        <row r="3">
          <cell r="E3">
            <v>0.134255</v>
          </cell>
          <cell r="J3">
            <v>0.121736</v>
          </cell>
          <cell r="O3">
            <v>0.115461</v>
          </cell>
        </row>
        <row r="4">
          <cell r="B4">
            <v>0.0106194</v>
          </cell>
        </row>
        <row r="5">
          <cell r="B5">
            <v>0.011051700000000001</v>
          </cell>
        </row>
        <row r="6">
          <cell r="B6">
            <v>0.0131406</v>
          </cell>
        </row>
        <row r="10">
          <cell r="E10">
            <v>0.144556</v>
          </cell>
          <cell r="F10">
            <v>0.148631</v>
          </cell>
          <cell r="G10">
            <v>0.119076</v>
          </cell>
          <cell r="J10">
            <v>0.139732</v>
          </cell>
          <cell r="K10">
            <v>0.128256</v>
          </cell>
          <cell r="L10">
            <v>0.105302</v>
          </cell>
          <cell r="O10">
            <v>0.13187</v>
          </cell>
          <cell r="P10">
            <v>0.118688</v>
          </cell>
          <cell r="Q10">
            <v>0.10536</v>
          </cell>
        </row>
        <row r="18">
          <cell r="B18">
            <v>0.00045</v>
          </cell>
        </row>
        <row r="19">
          <cell r="B19">
            <v>0.0008500000000000001</v>
          </cell>
        </row>
        <row r="20">
          <cell r="B20">
            <v>28.022399999999998</v>
          </cell>
        </row>
      </sheetData>
      <sheetData sheetId="13">
        <row r="14">
          <cell r="C14">
            <v>579.36</v>
          </cell>
          <cell r="D14">
            <v>664.56</v>
          </cell>
          <cell r="E14">
            <v>0.2318</v>
          </cell>
        </row>
        <row r="15">
          <cell r="C15">
            <v>579.36</v>
          </cell>
          <cell r="D15">
            <v>629.5200000000001</v>
          </cell>
          <cell r="E15">
            <v>0.2318</v>
          </cell>
        </row>
        <row r="16">
          <cell r="C16">
            <v>579.36</v>
          </cell>
          <cell r="D16">
            <v>699.72</v>
          </cell>
          <cell r="E16">
            <v>0.2318</v>
          </cell>
        </row>
        <row r="17">
          <cell r="C17">
            <v>590.04</v>
          </cell>
          <cell r="D17">
            <v>699.72</v>
          </cell>
          <cell r="E17">
            <v>0.2318</v>
          </cell>
        </row>
        <row r="18">
          <cell r="C18">
            <v>590.04</v>
          </cell>
          <cell r="D18">
            <v>699.72</v>
          </cell>
          <cell r="E18">
            <v>0.2318</v>
          </cell>
        </row>
        <row r="19">
          <cell r="C19">
            <v>579.36</v>
          </cell>
          <cell r="D19">
            <v>664.56</v>
          </cell>
          <cell r="E19">
            <v>0.2313</v>
          </cell>
        </row>
      </sheetData>
      <sheetData sheetId="14">
        <row r="15">
          <cell r="C15">
            <v>1151.7600000000002</v>
          </cell>
          <cell r="D15">
            <v>1320.96</v>
          </cell>
          <cell r="E15">
            <v>3.5648</v>
          </cell>
        </row>
        <row r="16">
          <cell r="C16">
            <v>1151.7600000000002</v>
          </cell>
          <cell r="D16">
            <v>1251.12</v>
          </cell>
          <cell r="E16">
            <v>3.5648</v>
          </cell>
        </row>
        <row r="17">
          <cell r="C17">
            <v>1151.7600000000002</v>
          </cell>
          <cell r="D17">
            <v>1390.9199999999998</v>
          </cell>
          <cell r="E17">
            <v>3.5648</v>
          </cell>
        </row>
        <row r="18">
          <cell r="C18">
            <v>1173</v>
          </cell>
          <cell r="D18">
            <v>1390.9199999999998</v>
          </cell>
          <cell r="E18">
            <v>3.5648</v>
          </cell>
        </row>
        <row r="19">
          <cell r="C19">
            <v>1173</v>
          </cell>
          <cell r="D19">
            <v>1390.9199999999998</v>
          </cell>
          <cell r="E19">
            <v>3.5648</v>
          </cell>
        </row>
        <row r="20">
          <cell r="C20">
            <v>1128.3600000000001</v>
          </cell>
          <cell r="D20">
            <v>1294.08</v>
          </cell>
          <cell r="E20">
            <v>3.4930999999999996</v>
          </cell>
        </row>
      </sheetData>
      <sheetData sheetId="15">
        <row r="12">
          <cell r="C12">
            <v>0.095</v>
          </cell>
          <cell r="D12">
            <v>0</v>
          </cell>
          <cell r="F12">
            <v>0</v>
          </cell>
        </row>
        <row r="13">
          <cell r="C13">
            <v>0.095</v>
          </cell>
          <cell r="D13">
            <v>0</v>
          </cell>
          <cell r="F13">
            <v>0</v>
          </cell>
        </row>
        <row r="14">
          <cell r="C14">
            <v>0.095</v>
          </cell>
          <cell r="D14">
            <v>0</v>
          </cell>
          <cell r="F14">
            <v>0</v>
          </cell>
        </row>
        <row r="15">
          <cell r="C15">
            <v>0.095</v>
          </cell>
          <cell r="D15">
            <v>0</v>
          </cell>
          <cell r="F15">
            <v>0</v>
          </cell>
        </row>
        <row r="16">
          <cell r="C16">
            <v>0.095</v>
          </cell>
          <cell r="D16">
            <v>0</v>
          </cell>
          <cell r="F16">
            <v>0</v>
          </cell>
        </row>
        <row r="17">
          <cell r="C17">
            <v>0.095</v>
          </cell>
          <cell r="D17">
            <v>0</v>
          </cell>
          <cell r="F17">
            <v>0</v>
          </cell>
        </row>
      </sheetData>
      <sheetData sheetId="22">
        <row r="8">
          <cell r="F8">
            <v>2046.1200000000001</v>
          </cell>
        </row>
      </sheetData>
      <sheetData sheetId="23">
        <row r="10">
          <cell r="F10">
            <v>460.58</v>
          </cell>
          <cell r="J10">
            <v>2875.06</v>
          </cell>
          <cell r="N10">
            <v>0.06</v>
          </cell>
        </row>
        <row r="11">
          <cell r="F11">
            <v>460.58</v>
          </cell>
          <cell r="J11">
            <v>2722.94</v>
          </cell>
          <cell r="N11">
            <v>0.06</v>
          </cell>
        </row>
        <row r="12">
          <cell r="F12">
            <v>460.58</v>
          </cell>
          <cell r="J12">
            <v>3027.18</v>
          </cell>
          <cell r="N12">
            <v>0.06</v>
          </cell>
        </row>
        <row r="13">
          <cell r="F13">
            <v>506.64</v>
          </cell>
          <cell r="J13">
            <v>3027.18</v>
          </cell>
          <cell r="N13">
            <v>0.06</v>
          </cell>
        </row>
        <row r="14">
          <cell r="F14">
            <v>506.64</v>
          </cell>
          <cell r="J14">
            <v>3027.18</v>
          </cell>
          <cell r="N14">
            <v>0.06</v>
          </cell>
        </row>
        <row r="15">
          <cell r="F15">
            <v>460.58</v>
          </cell>
          <cell r="J15">
            <v>2875.06</v>
          </cell>
          <cell r="N15">
            <v>0.058</v>
          </cell>
        </row>
      </sheetData>
      <sheetData sheetId="24">
        <row r="9">
          <cell r="J9">
            <v>0.848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P95"/>
  <sheetViews>
    <sheetView zoomScale="175" zoomScaleNormal="175" zoomScalePageLayoutView="0" workbookViewId="0" topLeftCell="A7">
      <selection activeCell="B25" sqref="B25"/>
    </sheetView>
  </sheetViews>
  <sheetFormatPr defaultColWidth="9.140625" defaultRowHeight="14.25" customHeight="1" outlineLevelCol="1"/>
  <cols>
    <col min="1" max="1" width="1.7109375" style="3" customWidth="1"/>
    <col min="2" max="2" width="28.7109375" style="3" customWidth="1"/>
    <col min="3" max="4" width="10.28125" style="3" customWidth="1" outlineLevel="1"/>
    <col min="5" max="5" width="9.421875" style="3" customWidth="1" outlineLevel="1"/>
    <col min="6" max="7" width="9.421875" style="4" customWidth="1" outlineLevel="1"/>
    <col min="8" max="11" width="9.7109375" style="3" customWidth="1" outlineLevel="1"/>
    <col min="12" max="12" width="10.8515625" style="3" bestFit="1" customWidth="1"/>
    <col min="13" max="14" width="12.7109375" style="3" customWidth="1"/>
    <col min="15" max="19" width="9.7109375" style="3" customWidth="1" outlineLevel="1"/>
    <col min="20" max="20" width="12.7109375" style="3" customWidth="1"/>
    <col min="21" max="22" width="9.7109375" style="3" customWidth="1" outlineLevel="1"/>
    <col min="23" max="23" width="12.7109375" style="3" customWidth="1"/>
    <col min="24" max="24" width="11.8515625" style="3" bestFit="1" customWidth="1"/>
    <col min="25" max="26" width="9.8515625" style="3" bestFit="1" customWidth="1"/>
    <col min="27" max="16384" width="9.140625" style="3" customWidth="1"/>
  </cols>
  <sheetData>
    <row r="2" spans="2:11" s="2" customFormat="1" ht="1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15" customHeight="1">
      <c r="B3" s="3" t="s">
        <v>1</v>
      </c>
      <c r="C3" s="3"/>
      <c r="D3" s="3"/>
      <c r="E3" s="3"/>
      <c r="F3" s="4"/>
      <c r="G3" s="4"/>
      <c r="H3" s="3"/>
      <c r="I3" s="3"/>
      <c r="J3" s="3"/>
      <c r="K3" s="3"/>
    </row>
    <row r="4" ht="15" customHeight="1">
      <c r="Y4" s="5"/>
    </row>
    <row r="5" spans="2:25" ht="15" customHeight="1">
      <c r="B5" s="6" t="str">
        <f>'[1]scheda domestici formule'!B4</f>
        <v>dall'1 ottobre 2023</v>
      </c>
      <c r="C5" s="7"/>
      <c r="D5" s="7"/>
      <c r="E5" s="7"/>
      <c r="F5" s="7"/>
      <c r="G5" s="7"/>
      <c r="H5" s="7"/>
      <c r="I5" s="7"/>
      <c r="J5" s="7"/>
      <c r="K5" s="8"/>
      <c r="L5" s="9"/>
      <c r="M5" s="10" t="s">
        <v>2</v>
      </c>
      <c r="Y5" s="5"/>
    </row>
    <row r="6" spans="2:25" ht="15" customHeight="1">
      <c r="B6" s="5"/>
      <c r="C6" s="5"/>
      <c r="D6" s="5"/>
      <c r="E6" s="5"/>
      <c r="F6" s="11"/>
      <c r="G6" s="11"/>
      <c r="H6" s="5"/>
      <c r="I6" s="5"/>
      <c r="J6" s="5"/>
      <c r="K6" s="5"/>
      <c r="Y6" s="5"/>
    </row>
    <row r="7" spans="2:23" ht="78" customHeight="1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2:23" ht="12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2.7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2.75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2:23" ht="12.75" customHeight="1">
      <c r="B11" s="13" t="s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12.75" customHeight="1">
      <c r="B12" s="13" t="s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 ht="12.75" customHeight="1">
      <c r="B13" s="16" t="s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6.7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2:23" ht="12.75" customHeight="1">
      <c r="B15" s="13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4"/>
      <c r="M15" s="4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 ht="12.75" customHeight="1">
      <c r="B16" s="13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4"/>
      <c r="M16" s="4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ht="12.75" customHeight="1">
      <c r="B17" s="17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9" spans="2:23" ht="14.25" customHeight="1">
      <c r="B19" s="21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R19" s="23"/>
      <c r="S19" s="23"/>
      <c r="T19" s="23"/>
      <c r="U19" s="23"/>
      <c r="V19" s="23"/>
      <c r="W19" s="24"/>
    </row>
    <row r="20" spans="2:23" s="38" customFormat="1" ht="23.25" customHeight="1">
      <c r="B20" s="25" t="str">
        <f>'[1]scheda domestici formule'!B15</f>
        <v>1 ottobre - 31 dicembre 2023</v>
      </c>
      <c r="C20" s="26" t="s">
        <v>11</v>
      </c>
      <c r="D20" s="27"/>
      <c r="E20" s="28"/>
      <c r="F20" s="29" t="s">
        <v>12</v>
      </c>
      <c r="G20" s="29" t="s">
        <v>13</v>
      </c>
      <c r="H20" s="29" t="s">
        <v>14</v>
      </c>
      <c r="I20" s="29" t="s">
        <v>15</v>
      </c>
      <c r="J20" s="29" t="s">
        <v>16</v>
      </c>
      <c r="K20" s="30" t="s">
        <v>17</v>
      </c>
      <c r="L20" s="31" t="s">
        <v>18</v>
      </c>
      <c r="M20" s="32"/>
      <c r="N20" s="33"/>
      <c r="O20" s="34" t="s">
        <v>19</v>
      </c>
      <c r="P20" s="34" t="s">
        <v>20</v>
      </c>
      <c r="Q20" s="34" t="s">
        <v>21</v>
      </c>
      <c r="R20" s="35" t="s">
        <v>22</v>
      </c>
      <c r="S20" s="35" t="s">
        <v>23</v>
      </c>
      <c r="T20" s="36" t="s">
        <v>24</v>
      </c>
      <c r="U20" s="37" t="s">
        <v>25</v>
      </c>
      <c r="V20" s="37" t="s">
        <v>26</v>
      </c>
      <c r="W20" s="36" t="s">
        <v>27</v>
      </c>
    </row>
    <row r="21" spans="2:23" s="38" customFormat="1" ht="14.25" customHeight="1">
      <c r="B21" s="39" t="s">
        <v>28</v>
      </c>
      <c r="C21" s="40" t="s">
        <v>29</v>
      </c>
      <c r="D21" s="40" t="s">
        <v>30</v>
      </c>
      <c r="E21" s="40" t="s">
        <v>31</v>
      </c>
      <c r="F21" s="40"/>
      <c r="G21" s="40"/>
      <c r="H21" s="41"/>
      <c r="I21" s="40"/>
      <c r="J21" s="40"/>
      <c r="K21" s="40"/>
      <c r="L21" s="42" t="s">
        <v>29</v>
      </c>
      <c r="M21" s="43" t="s">
        <v>30</v>
      </c>
      <c r="N21" s="44" t="s">
        <v>31</v>
      </c>
      <c r="O21" s="45"/>
      <c r="P21" s="45"/>
      <c r="Q21" s="45"/>
      <c r="R21" s="46"/>
      <c r="S21" s="46"/>
      <c r="T21" s="47"/>
      <c r="U21" s="48"/>
      <c r="V21" s="48"/>
      <c r="W21" s="47"/>
    </row>
    <row r="22" spans="2:37" s="59" customFormat="1" ht="14.25" customHeight="1">
      <c r="B22" s="49" t="s">
        <v>32</v>
      </c>
      <c r="C22" s="50">
        <f>'[1]TGPiccoleImprese_IV-2023'!$B$1*'[1]TGPiccoleImprese_IV-2023'!E10</f>
        <v>0.1590116</v>
      </c>
      <c r="D22" s="50">
        <f>'[1]TGPiccoleImprese_IV-2023'!$B$1*'[1]TGPiccoleImprese_IV-2023'!F10</f>
        <v>0.16349410000000003</v>
      </c>
      <c r="E22" s="50">
        <f>'[1]TGPiccoleImprese_IV-2023'!$B$1*'[1]TGPiccoleImprese_IV-2023'!G10</f>
        <v>0.1309836</v>
      </c>
      <c r="F22" s="50">
        <f>'[1]TGPiccoleImprese_IV-2023'!B4</f>
        <v>0.0106194</v>
      </c>
      <c r="G22" s="50">
        <f>'[1]TGPiccoleImprese_IV-2023'!B18</f>
        <v>0.00025</v>
      </c>
      <c r="H22" s="50">
        <v>0</v>
      </c>
      <c r="I22" s="50">
        <f>'[1]TGPiccoleImprese_IV-2023'!B21</f>
        <v>5E-05</v>
      </c>
      <c r="J22" s="50">
        <f>'[1]TGPiccoleImprese_IV-2023'!B22</f>
        <v>0.0031190000000000002</v>
      </c>
      <c r="K22" s="50">
        <f>'[1]TGPiccoleImprese_IV-2023'!B23</f>
        <v>0.0017499999999999998</v>
      </c>
      <c r="L22" s="51">
        <f>C22+H22+K22+F22+G22+I22+J22</f>
        <v>0.1748</v>
      </c>
      <c r="M22" s="52">
        <f>D22+H22+K22+F22+G22+I22+J22</f>
        <v>0.17928250000000004</v>
      </c>
      <c r="N22" s="53">
        <f>E22+H22+K22+F22+G22+I22+J22</f>
        <v>0.146772</v>
      </c>
      <c r="O22" s="54">
        <f>'[1]DIS Tabella 3 TIT'!N10/100</f>
        <v>0.0006</v>
      </c>
      <c r="P22" s="54">
        <f>'[1]TRAS Tabella 1 TIT'!J9/100</f>
        <v>0.00848</v>
      </c>
      <c r="Q22" s="55" t="s">
        <v>33</v>
      </c>
      <c r="R22" s="54">
        <f>'[1]UC Tab 7'!C12/100</f>
        <v>0.00095</v>
      </c>
      <c r="S22" s="54">
        <f>'[1]UC Tab 7'!F12/100</f>
        <v>0</v>
      </c>
      <c r="T22" s="56">
        <f>O22+P22+R22+S22</f>
        <v>0.010029999999999999</v>
      </c>
      <c r="U22" s="54">
        <f>'[1]Asos Tab 1'!E15/100</f>
        <v>0.035648</v>
      </c>
      <c r="V22" s="54">
        <f>'[1]Arim Tab 6'!E14/100</f>
        <v>0.002318</v>
      </c>
      <c r="W22" s="56">
        <f>U22+V22</f>
        <v>0.037966</v>
      </c>
      <c r="X22" s="57"/>
      <c r="Y22" s="57"/>
      <c r="Z22" s="57"/>
      <c r="AA22" s="38"/>
      <c r="AB22" s="38"/>
      <c r="AC22" s="38"/>
      <c r="AD22" s="58"/>
      <c r="AE22" s="58"/>
      <c r="AF22" s="58"/>
      <c r="AG22" s="38"/>
      <c r="AH22" s="38"/>
      <c r="AI22" s="38"/>
      <c r="AJ22" s="38"/>
      <c r="AK22" s="38"/>
    </row>
    <row r="23" spans="2:37" s="59" customFormat="1" ht="14.25" customHeight="1">
      <c r="B23" s="49" t="s">
        <v>34</v>
      </c>
      <c r="C23" s="50">
        <f>'[1]TGPiccoleImprese_IV-2023'!$B$1*'[1]TGPiccoleImprese_IV-2023'!J10</f>
        <v>0.15370520000000001</v>
      </c>
      <c r="D23" s="50">
        <f>'[1]TGPiccoleImprese_IV-2023'!$B$1*'[1]TGPiccoleImprese_IV-2023'!K10</f>
        <v>0.14108160000000003</v>
      </c>
      <c r="E23" s="50">
        <f>'[1]TGPiccoleImprese_IV-2023'!$B$1*'[1]TGPiccoleImprese_IV-2023'!L10</f>
        <v>0.11583220000000001</v>
      </c>
      <c r="F23" s="50">
        <f>'[1]TGPiccoleImprese_IV-2023'!B5</f>
        <v>0.011051700000000001</v>
      </c>
      <c r="G23" s="50">
        <f>'[1]TGPiccoleImprese_IV-2023'!B18</f>
        <v>0.00025</v>
      </c>
      <c r="H23" s="50">
        <v>0</v>
      </c>
      <c r="I23" s="50">
        <f>'[1]TGPiccoleImprese_IV-2023'!B21</f>
        <v>5E-05</v>
      </c>
      <c r="J23" s="50">
        <f>'[1]TGPiccoleImprese_IV-2023'!B22</f>
        <v>0.0031190000000000002</v>
      </c>
      <c r="K23" s="50">
        <f>'[1]TGPiccoleImprese_IV-2023'!B23</f>
        <v>0.0017499999999999998</v>
      </c>
      <c r="L23" s="51">
        <f>C23+H23+K23+F23+G23+I23+J23</f>
        <v>0.16992590000000002</v>
      </c>
      <c r="M23" s="52">
        <f>D23+H23+K23+F23+G23+I23+J23</f>
        <v>0.15730230000000003</v>
      </c>
      <c r="N23" s="53">
        <f>E23+H23+K23+F23+G23+I23+J23</f>
        <v>0.13205290000000003</v>
      </c>
      <c r="O23" s="60"/>
      <c r="P23" s="60"/>
      <c r="Q23" s="61"/>
      <c r="R23" s="60"/>
      <c r="S23" s="60"/>
      <c r="T23" s="62"/>
      <c r="U23" s="60"/>
      <c r="V23" s="60"/>
      <c r="W23" s="62"/>
      <c r="X23" s="57"/>
      <c r="Y23" s="57"/>
      <c r="Z23" s="57"/>
      <c r="AA23" s="38"/>
      <c r="AB23" s="38"/>
      <c r="AC23" s="38"/>
      <c r="AD23" s="58"/>
      <c r="AE23" s="58"/>
      <c r="AF23" s="58"/>
      <c r="AG23" s="38"/>
      <c r="AH23" s="38"/>
      <c r="AI23" s="38"/>
      <c r="AJ23" s="38"/>
      <c r="AK23" s="38"/>
    </row>
    <row r="24" spans="2:37" s="59" customFormat="1" ht="14.25" customHeight="1">
      <c r="B24" s="49" t="s">
        <v>35</v>
      </c>
      <c r="C24" s="50">
        <f>'[1]TGPiccoleImprese_IV-2023'!$B$1*'[1]TGPiccoleImprese_IV-2023'!O10</f>
        <v>0.145057</v>
      </c>
      <c r="D24" s="50">
        <f>'[1]TGPiccoleImprese_IV-2023'!$B$1*'[1]TGPiccoleImprese_IV-2023'!P10</f>
        <v>0.1305568</v>
      </c>
      <c r="E24" s="50">
        <f>'[1]TGPiccoleImprese_IV-2023'!$B$1*'[1]TGPiccoleImprese_IV-2023'!Q10</f>
        <v>0.115896</v>
      </c>
      <c r="F24" s="50">
        <f>'[1]TGPiccoleImprese_IV-2023'!B6</f>
        <v>0.0131406</v>
      </c>
      <c r="G24" s="50">
        <f>'[1]TGPiccoleImprese_IV-2023'!B18</f>
        <v>0.00025</v>
      </c>
      <c r="H24" s="50">
        <v>0</v>
      </c>
      <c r="I24" s="50">
        <f>'[1]TGPiccoleImprese_IV-2023'!B21</f>
        <v>5E-05</v>
      </c>
      <c r="J24" s="50">
        <f>'[1]TGPiccoleImprese_IV-2023'!B22</f>
        <v>0.0031190000000000002</v>
      </c>
      <c r="K24" s="50">
        <f>'[1]TGPiccoleImprese_IV-2023'!B23</f>
        <v>0.0017499999999999998</v>
      </c>
      <c r="L24" s="51">
        <f>C24+H24+K24+F24+G24+I24+J24</f>
        <v>0.1633666</v>
      </c>
      <c r="M24" s="52">
        <f>D24+H24+K24+F24+G24+I24+J24</f>
        <v>0.1488664</v>
      </c>
      <c r="N24" s="53">
        <f>E24+H24+K24+F24+G24+I24+J24</f>
        <v>0.1342056</v>
      </c>
      <c r="O24" s="63"/>
      <c r="P24" s="63"/>
      <c r="Q24" s="64"/>
      <c r="R24" s="63"/>
      <c r="S24" s="63"/>
      <c r="T24" s="65"/>
      <c r="U24" s="63"/>
      <c r="V24" s="63"/>
      <c r="W24" s="65"/>
      <c r="X24" s="57"/>
      <c r="Y24" s="57"/>
      <c r="Z24" s="57"/>
      <c r="AA24" s="38"/>
      <c r="AB24" s="38"/>
      <c r="AC24" s="38"/>
      <c r="AD24" s="58"/>
      <c r="AE24" s="58"/>
      <c r="AF24" s="58"/>
      <c r="AG24" s="38"/>
      <c r="AH24" s="38"/>
      <c r="AI24" s="38"/>
      <c r="AJ24" s="38"/>
      <c r="AK24" s="38"/>
    </row>
    <row r="25" spans="2:32" s="38" customFormat="1" ht="14.25" customHeight="1">
      <c r="B25" s="66" t="s">
        <v>36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f>'[1]TGPiccoleImprese_IV-2023'!B19</f>
        <v>40</v>
      </c>
      <c r="I25" s="67">
        <v>0</v>
      </c>
      <c r="J25" s="67">
        <v>0</v>
      </c>
      <c r="K25" s="67">
        <v>0</v>
      </c>
      <c r="L25" s="68">
        <f>C25+D25+E25+F25+G25+H25+I25+J25+K25</f>
        <v>40</v>
      </c>
      <c r="M25" s="69"/>
      <c r="N25" s="70"/>
      <c r="O25" s="71">
        <f>'[1]DIS Tabella 3 TIT'!F10/100</f>
        <v>4.6057999999999995</v>
      </c>
      <c r="P25" s="72" t="s">
        <v>33</v>
      </c>
      <c r="Q25" s="71">
        <f>'[1]MIS Tabelle TIME'!F8/100</f>
        <v>20.4612</v>
      </c>
      <c r="R25" s="67" t="s">
        <v>33</v>
      </c>
      <c r="S25" s="73">
        <f>'[1]UC Tab 7'!D12/100</f>
        <v>0</v>
      </c>
      <c r="T25" s="74">
        <f>O25+Q25+S25</f>
        <v>25.067</v>
      </c>
      <c r="U25" s="67">
        <f>'[1]Asos Tab 1'!C15/100</f>
        <v>11.517600000000002</v>
      </c>
      <c r="V25" s="67">
        <f>'[1]Arim Tab 6'!C14/100</f>
        <v>5.7936000000000005</v>
      </c>
      <c r="W25" s="74">
        <f>U25+V25</f>
        <v>17.311200000000003</v>
      </c>
      <c r="X25" s="75"/>
      <c r="Y25" s="76"/>
      <c r="Z25" s="76"/>
      <c r="AD25" s="58"/>
      <c r="AE25" s="58"/>
      <c r="AF25" s="58"/>
    </row>
    <row r="26" spans="2:32" s="38" customFormat="1" ht="14.25" customHeight="1">
      <c r="B26" s="66" t="s">
        <v>37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8">
        <f>C26+D26+E26+F26+G26+H26+I26+J26+K26</f>
        <v>0</v>
      </c>
      <c r="M26" s="69"/>
      <c r="N26" s="70"/>
      <c r="O26" s="71">
        <f>'[1]DIS Tabella 3 TIT'!J10/100</f>
        <v>28.7506</v>
      </c>
      <c r="P26" s="72" t="s">
        <v>33</v>
      </c>
      <c r="Q26" s="67" t="s">
        <v>33</v>
      </c>
      <c r="R26" s="67" t="s">
        <v>33</v>
      </c>
      <c r="S26" s="67" t="s">
        <v>33</v>
      </c>
      <c r="T26" s="74">
        <f>O26</f>
        <v>28.7506</v>
      </c>
      <c r="U26" s="67">
        <f>'[1]Asos Tab 1'!D15/100</f>
        <v>13.2096</v>
      </c>
      <c r="V26" s="67">
        <f>'[1]Arim Tab 6'!D14/100</f>
        <v>6.645599999999999</v>
      </c>
      <c r="W26" s="74">
        <f>U26+V26</f>
        <v>19.8552</v>
      </c>
      <c r="AD26" s="58"/>
      <c r="AE26" s="58"/>
      <c r="AF26" s="58"/>
    </row>
    <row r="27" spans="2:24" ht="25.5" customHeight="1">
      <c r="B27" s="77" t="s">
        <v>38</v>
      </c>
      <c r="C27" s="78"/>
      <c r="D27" s="78"/>
      <c r="E27" s="78"/>
      <c r="F27" s="78"/>
      <c r="G27" s="78"/>
      <c r="H27" s="78"/>
      <c r="I27" s="78"/>
      <c r="J27" s="78"/>
      <c r="K27" s="78"/>
      <c r="L27" s="79" t="s">
        <v>39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81"/>
    </row>
    <row r="28" spans="3:23" ht="15" customHeight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3" ht="14.25" customHeight="1">
      <c r="B29" s="21" t="s">
        <v>40</v>
      </c>
      <c r="C29" s="82"/>
      <c r="D29" s="82"/>
      <c r="E29" s="82"/>
      <c r="F29" s="82"/>
      <c r="G29" s="82"/>
      <c r="H29" s="82"/>
      <c r="I29" s="82"/>
      <c r="J29" s="82"/>
      <c r="K29" s="82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23" s="38" customFormat="1" ht="23.25" customHeight="1">
      <c r="B30" s="25" t="str">
        <f>B20</f>
        <v>1 ottobre - 31 dicembre 2023</v>
      </c>
      <c r="C30" s="83" t="s">
        <v>11</v>
      </c>
      <c r="D30" s="84"/>
      <c r="E30" s="85"/>
      <c r="F30" s="86" t="s">
        <v>12</v>
      </c>
      <c r="G30" s="86" t="s">
        <v>13</v>
      </c>
      <c r="H30" s="86" t="s">
        <v>14</v>
      </c>
      <c r="I30" s="86" t="s">
        <v>15</v>
      </c>
      <c r="J30" s="86" t="s">
        <v>16</v>
      </c>
      <c r="K30" s="87" t="s">
        <v>17</v>
      </c>
      <c r="L30" s="88" t="s">
        <v>18</v>
      </c>
      <c r="M30" s="89"/>
      <c r="N30" s="90"/>
      <c r="O30" s="91" t="s">
        <v>19</v>
      </c>
      <c r="P30" s="91" t="s">
        <v>20</v>
      </c>
      <c r="Q30" s="91" t="s">
        <v>21</v>
      </c>
      <c r="R30" s="92" t="s">
        <v>22</v>
      </c>
      <c r="S30" s="92" t="s">
        <v>23</v>
      </c>
      <c r="T30" s="93" t="s">
        <v>24</v>
      </c>
      <c r="U30" s="94" t="s">
        <v>25</v>
      </c>
      <c r="V30" s="94" t="s">
        <v>26</v>
      </c>
      <c r="W30" s="93" t="s">
        <v>27</v>
      </c>
    </row>
    <row r="31" spans="2:23" s="38" customFormat="1" ht="14.25" customHeight="1">
      <c r="B31" s="39" t="s">
        <v>28</v>
      </c>
      <c r="C31" s="95" t="s">
        <v>29</v>
      </c>
      <c r="D31" s="95" t="s">
        <v>30</v>
      </c>
      <c r="E31" s="95" t="s">
        <v>31</v>
      </c>
      <c r="F31" s="95"/>
      <c r="G31" s="95"/>
      <c r="H31" s="96"/>
      <c r="I31" s="95"/>
      <c r="J31" s="95"/>
      <c r="K31" s="95"/>
      <c r="L31" s="97" t="s">
        <v>29</v>
      </c>
      <c r="M31" s="98" t="s">
        <v>30</v>
      </c>
      <c r="N31" s="99" t="s">
        <v>31</v>
      </c>
      <c r="O31" s="100"/>
      <c r="P31" s="100"/>
      <c r="Q31" s="100"/>
      <c r="R31" s="101"/>
      <c r="S31" s="101"/>
      <c r="T31" s="102"/>
      <c r="U31" s="103"/>
      <c r="V31" s="103"/>
      <c r="W31" s="102"/>
    </row>
    <row r="32" spans="2:37" s="59" customFormat="1" ht="14.25" customHeight="1">
      <c r="B32" s="49" t="str">
        <f>B22</f>
        <v>ottobre 2023</v>
      </c>
      <c r="C32" s="50">
        <f>C22</f>
        <v>0.1590116</v>
      </c>
      <c r="D32" s="50">
        <f aca="true" t="shared" si="0" ref="D32:K32">D22</f>
        <v>0.16349410000000003</v>
      </c>
      <c r="E32" s="50">
        <f t="shared" si="0"/>
        <v>0.1309836</v>
      </c>
      <c r="F32" s="50">
        <f t="shared" si="0"/>
        <v>0.0106194</v>
      </c>
      <c r="G32" s="50">
        <f t="shared" si="0"/>
        <v>0.00025</v>
      </c>
      <c r="H32" s="50">
        <f t="shared" si="0"/>
        <v>0</v>
      </c>
      <c r="I32" s="50">
        <f t="shared" si="0"/>
        <v>5E-05</v>
      </c>
      <c r="J32" s="50">
        <f t="shared" si="0"/>
        <v>0.0031190000000000002</v>
      </c>
      <c r="K32" s="50">
        <f t="shared" si="0"/>
        <v>0.0017499999999999998</v>
      </c>
      <c r="L32" s="51">
        <f>C32+H32+K32+F32+G32+I32+J32</f>
        <v>0.1748</v>
      </c>
      <c r="M32" s="52">
        <f>D32+H32+K32+F32+G32+I32+J32</f>
        <v>0.17928250000000004</v>
      </c>
      <c r="N32" s="53">
        <f>E32+H32+K32+F32+G32+I32+J32</f>
        <v>0.146772</v>
      </c>
      <c r="O32" s="54">
        <f>'[1]DIS Tabella 3 TIT'!N11/100</f>
        <v>0.0006</v>
      </c>
      <c r="P32" s="54">
        <f>P22</f>
        <v>0.00848</v>
      </c>
      <c r="Q32" s="55" t="s">
        <v>33</v>
      </c>
      <c r="R32" s="54">
        <f>'[1]UC Tab 7'!C13/100</f>
        <v>0.00095</v>
      </c>
      <c r="S32" s="54">
        <f>'[1]UC Tab 7'!F13/100</f>
        <v>0</v>
      </c>
      <c r="T32" s="56">
        <f>O32+P32+R32+S32</f>
        <v>0.010029999999999999</v>
      </c>
      <c r="U32" s="54">
        <f>'[1]Asos Tab 1'!E16/100</f>
        <v>0.035648</v>
      </c>
      <c r="V32" s="54">
        <f>'[1]Arim Tab 6'!E15/100</f>
        <v>0.002318</v>
      </c>
      <c r="W32" s="56">
        <f>U32+V32</f>
        <v>0.037966</v>
      </c>
      <c r="X32" s="57"/>
      <c r="Y32" s="57"/>
      <c r="Z32" s="57"/>
      <c r="AA32" s="38"/>
      <c r="AB32" s="38"/>
      <c r="AC32" s="38"/>
      <c r="AD32" s="58"/>
      <c r="AE32" s="58"/>
      <c r="AF32" s="58"/>
      <c r="AG32" s="38"/>
      <c r="AH32" s="38"/>
      <c r="AI32" s="38"/>
      <c r="AJ32" s="38"/>
      <c r="AK32" s="38"/>
    </row>
    <row r="33" spans="2:37" s="59" customFormat="1" ht="14.25" customHeight="1">
      <c r="B33" s="49" t="str">
        <f>B23</f>
        <v>novembre 2023</v>
      </c>
      <c r="C33" s="50">
        <f aca="true" t="shared" si="1" ref="C33:K36">C23</f>
        <v>0.15370520000000001</v>
      </c>
      <c r="D33" s="50">
        <f t="shared" si="1"/>
        <v>0.14108160000000003</v>
      </c>
      <c r="E33" s="50">
        <f t="shared" si="1"/>
        <v>0.11583220000000001</v>
      </c>
      <c r="F33" s="50">
        <f t="shared" si="1"/>
        <v>0.011051700000000001</v>
      </c>
      <c r="G33" s="50">
        <f t="shared" si="1"/>
        <v>0.00025</v>
      </c>
      <c r="H33" s="50">
        <f t="shared" si="1"/>
        <v>0</v>
      </c>
      <c r="I33" s="50">
        <f t="shared" si="1"/>
        <v>5E-05</v>
      </c>
      <c r="J33" s="50">
        <f t="shared" si="1"/>
        <v>0.0031190000000000002</v>
      </c>
      <c r="K33" s="50">
        <f t="shared" si="1"/>
        <v>0.0017499999999999998</v>
      </c>
      <c r="L33" s="51">
        <f>C33+H33+K33+F33+G33+I33+J33</f>
        <v>0.16992590000000002</v>
      </c>
      <c r="M33" s="52">
        <f>D33+H33+K33+F33+G33+I33+J33</f>
        <v>0.15730230000000003</v>
      </c>
      <c r="N33" s="53">
        <f>E33+H33+K33+F33+G33+I33+J33</f>
        <v>0.13205290000000003</v>
      </c>
      <c r="O33" s="60"/>
      <c r="P33" s="60"/>
      <c r="Q33" s="61"/>
      <c r="R33" s="60"/>
      <c r="S33" s="60"/>
      <c r="T33" s="62"/>
      <c r="U33" s="60"/>
      <c r="V33" s="60"/>
      <c r="W33" s="62"/>
      <c r="X33" s="57"/>
      <c r="Y33" s="57"/>
      <c r="Z33" s="57"/>
      <c r="AA33" s="38"/>
      <c r="AB33" s="38"/>
      <c r="AC33" s="38"/>
      <c r="AD33" s="58"/>
      <c r="AE33" s="58"/>
      <c r="AF33" s="58"/>
      <c r="AG33" s="38"/>
      <c r="AH33" s="38"/>
      <c r="AI33" s="38"/>
      <c r="AJ33" s="38"/>
      <c r="AK33" s="38"/>
    </row>
    <row r="34" spans="2:37" s="59" customFormat="1" ht="14.25" customHeight="1">
      <c r="B34" s="49" t="str">
        <f>B24</f>
        <v>dicembre 2023</v>
      </c>
      <c r="C34" s="50">
        <f t="shared" si="1"/>
        <v>0.145057</v>
      </c>
      <c r="D34" s="50">
        <f t="shared" si="1"/>
        <v>0.1305568</v>
      </c>
      <c r="E34" s="50">
        <f t="shared" si="1"/>
        <v>0.115896</v>
      </c>
      <c r="F34" s="50">
        <f t="shared" si="1"/>
        <v>0.0131406</v>
      </c>
      <c r="G34" s="50">
        <f t="shared" si="1"/>
        <v>0.00025</v>
      </c>
      <c r="H34" s="50">
        <f t="shared" si="1"/>
        <v>0</v>
      </c>
      <c r="I34" s="50">
        <f t="shared" si="1"/>
        <v>5E-05</v>
      </c>
      <c r="J34" s="50">
        <f t="shared" si="1"/>
        <v>0.0031190000000000002</v>
      </c>
      <c r="K34" s="50">
        <f t="shared" si="1"/>
        <v>0.0017499999999999998</v>
      </c>
      <c r="L34" s="51">
        <f>C34+H34+K34+F34+G34+I34+J34</f>
        <v>0.1633666</v>
      </c>
      <c r="M34" s="52">
        <f>D34+H34+K34+F34+G34+I34+J34</f>
        <v>0.1488664</v>
      </c>
      <c r="N34" s="53">
        <f>E34+H34+K34+F34+G34+I34+J34</f>
        <v>0.1342056</v>
      </c>
      <c r="O34" s="63"/>
      <c r="P34" s="63"/>
      <c r="Q34" s="64"/>
      <c r="R34" s="63"/>
      <c r="S34" s="63"/>
      <c r="T34" s="65"/>
      <c r="U34" s="63"/>
      <c r="V34" s="63"/>
      <c r="W34" s="65"/>
      <c r="X34" s="57"/>
      <c r="Y34" s="57"/>
      <c r="Z34" s="57"/>
      <c r="AA34" s="38"/>
      <c r="AB34" s="38"/>
      <c r="AC34" s="38"/>
      <c r="AD34" s="58"/>
      <c r="AE34" s="58"/>
      <c r="AF34" s="58"/>
      <c r="AG34" s="38"/>
      <c r="AH34" s="38"/>
      <c r="AI34" s="38"/>
      <c r="AJ34" s="38"/>
      <c r="AK34" s="38"/>
    </row>
    <row r="35" spans="2:32" s="38" customFormat="1" ht="14.25" customHeight="1">
      <c r="B35" s="66" t="s">
        <v>36</v>
      </c>
      <c r="C35" s="67">
        <f t="shared" si="1"/>
        <v>0</v>
      </c>
      <c r="D35" s="67">
        <f t="shared" si="1"/>
        <v>0</v>
      </c>
      <c r="E35" s="67">
        <f t="shared" si="1"/>
        <v>0</v>
      </c>
      <c r="F35" s="67">
        <f t="shared" si="1"/>
        <v>0</v>
      </c>
      <c r="G35" s="67">
        <f t="shared" si="1"/>
        <v>0</v>
      </c>
      <c r="H35" s="67">
        <f t="shared" si="1"/>
        <v>40</v>
      </c>
      <c r="I35" s="67">
        <f t="shared" si="1"/>
        <v>0</v>
      </c>
      <c r="J35" s="67">
        <f t="shared" si="1"/>
        <v>0</v>
      </c>
      <c r="K35" s="67">
        <f t="shared" si="1"/>
        <v>0</v>
      </c>
      <c r="L35" s="68">
        <f>C35+D35+E35+F35+G35+H35+I35+J35+K35</f>
        <v>40</v>
      </c>
      <c r="M35" s="69"/>
      <c r="N35" s="70"/>
      <c r="O35" s="71">
        <f>'[1]DIS Tabella 3 TIT'!F11/100</f>
        <v>4.6057999999999995</v>
      </c>
      <c r="P35" s="72" t="s">
        <v>33</v>
      </c>
      <c r="Q35" s="71">
        <f>Q25</f>
        <v>20.4612</v>
      </c>
      <c r="R35" s="67" t="s">
        <v>33</v>
      </c>
      <c r="S35" s="73">
        <f>'[1]UC Tab 7'!D13/100</f>
        <v>0</v>
      </c>
      <c r="T35" s="74">
        <f>O35+Q35+S35</f>
        <v>25.067</v>
      </c>
      <c r="U35" s="67">
        <f>'[1]Asos Tab 1'!C16/100</f>
        <v>11.517600000000002</v>
      </c>
      <c r="V35" s="67">
        <f>'[1]Arim Tab 6'!C15/100</f>
        <v>5.7936000000000005</v>
      </c>
      <c r="W35" s="74">
        <f>U35+V35</f>
        <v>17.311200000000003</v>
      </c>
      <c r="X35" s="75"/>
      <c r="Y35" s="76"/>
      <c r="Z35" s="76"/>
      <c r="AD35" s="58"/>
      <c r="AE35" s="58"/>
      <c r="AF35" s="58"/>
    </row>
    <row r="36" spans="2:32" s="38" customFormat="1" ht="14.25" customHeight="1">
      <c r="B36" s="66" t="s">
        <v>37</v>
      </c>
      <c r="C36" s="67">
        <f t="shared" si="1"/>
        <v>0</v>
      </c>
      <c r="D36" s="67">
        <f t="shared" si="1"/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0</v>
      </c>
      <c r="I36" s="67">
        <f t="shared" si="1"/>
        <v>0</v>
      </c>
      <c r="J36" s="67">
        <f t="shared" si="1"/>
        <v>0</v>
      </c>
      <c r="K36" s="67">
        <f t="shared" si="1"/>
        <v>0</v>
      </c>
      <c r="L36" s="68">
        <f>C36+D36+E36+F36+G36+H36+I36+J36+K36</f>
        <v>0</v>
      </c>
      <c r="M36" s="69"/>
      <c r="N36" s="70"/>
      <c r="O36" s="71">
        <f>'[1]DIS Tabella 3 TIT'!J11/100</f>
        <v>27.229400000000002</v>
      </c>
      <c r="P36" s="72" t="s">
        <v>33</v>
      </c>
      <c r="Q36" s="67" t="s">
        <v>33</v>
      </c>
      <c r="R36" s="67" t="s">
        <v>33</v>
      </c>
      <c r="S36" s="67" t="s">
        <v>33</v>
      </c>
      <c r="T36" s="74">
        <f>O36</f>
        <v>27.229400000000002</v>
      </c>
      <c r="U36" s="67">
        <f>'[1]Asos Tab 1'!D16/100</f>
        <v>12.511199999999999</v>
      </c>
      <c r="V36" s="67">
        <f>'[1]Arim Tab 6'!D15/100</f>
        <v>6.295200000000001</v>
      </c>
      <c r="W36" s="74">
        <f>U36+V36</f>
        <v>18.8064</v>
      </c>
      <c r="AD36" s="58"/>
      <c r="AE36" s="58"/>
      <c r="AF36" s="58"/>
    </row>
    <row r="37" spans="2:24" ht="25.5" customHeight="1">
      <c r="B37" s="77" t="s">
        <v>38</v>
      </c>
      <c r="C37" s="78"/>
      <c r="D37" s="78"/>
      <c r="E37" s="78"/>
      <c r="F37" s="78"/>
      <c r="G37" s="78"/>
      <c r="H37" s="78"/>
      <c r="I37" s="78"/>
      <c r="J37" s="78"/>
      <c r="K37" s="78"/>
      <c r="L37" s="79" t="s">
        <v>39</v>
      </c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81"/>
    </row>
    <row r="38" spans="3:23" ht="15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ht="14.25" customHeight="1">
      <c r="B39" s="21" t="s">
        <v>41</v>
      </c>
      <c r="C39" s="82"/>
      <c r="D39" s="82"/>
      <c r="E39" s="82"/>
      <c r="F39" s="82"/>
      <c r="G39" s="82"/>
      <c r="H39" s="82"/>
      <c r="I39" s="82"/>
      <c r="J39" s="82"/>
      <c r="K39" s="82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38" customFormat="1" ht="23.25" customHeight="1">
      <c r="B40" s="25" t="str">
        <f>B30</f>
        <v>1 ottobre - 31 dicembre 2023</v>
      </c>
      <c r="C40" s="83" t="s">
        <v>11</v>
      </c>
      <c r="D40" s="84"/>
      <c r="E40" s="85"/>
      <c r="F40" s="86" t="s">
        <v>12</v>
      </c>
      <c r="G40" s="86" t="s">
        <v>13</v>
      </c>
      <c r="H40" s="86" t="s">
        <v>14</v>
      </c>
      <c r="I40" s="86" t="s">
        <v>15</v>
      </c>
      <c r="J40" s="86" t="s">
        <v>16</v>
      </c>
      <c r="K40" s="87" t="s">
        <v>17</v>
      </c>
      <c r="L40" s="88" t="s">
        <v>18</v>
      </c>
      <c r="M40" s="89"/>
      <c r="N40" s="90"/>
      <c r="O40" s="91" t="s">
        <v>19</v>
      </c>
      <c r="P40" s="91" t="s">
        <v>20</v>
      </c>
      <c r="Q40" s="91" t="s">
        <v>21</v>
      </c>
      <c r="R40" s="92" t="s">
        <v>22</v>
      </c>
      <c r="S40" s="92" t="s">
        <v>23</v>
      </c>
      <c r="T40" s="93" t="s">
        <v>24</v>
      </c>
      <c r="U40" s="94" t="s">
        <v>25</v>
      </c>
      <c r="V40" s="94" t="s">
        <v>26</v>
      </c>
      <c r="W40" s="93" t="s">
        <v>27</v>
      </c>
    </row>
    <row r="41" spans="2:23" s="38" customFormat="1" ht="14.25" customHeight="1">
      <c r="B41" s="39" t="s">
        <v>28</v>
      </c>
      <c r="C41" s="95" t="s">
        <v>29</v>
      </c>
      <c r="D41" s="95" t="s">
        <v>30</v>
      </c>
      <c r="E41" s="95" t="s">
        <v>31</v>
      </c>
      <c r="F41" s="95"/>
      <c r="G41" s="95"/>
      <c r="H41" s="96"/>
      <c r="I41" s="95"/>
      <c r="J41" s="95"/>
      <c r="K41" s="95"/>
      <c r="L41" s="97" t="s">
        <v>29</v>
      </c>
      <c r="M41" s="98" t="s">
        <v>30</v>
      </c>
      <c r="N41" s="99" t="s">
        <v>31</v>
      </c>
      <c r="O41" s="100"/>
      <c r="P41" s="100"/>
      <c r="Q41" s="100"/>
      <c r="R41" s="101"/>
      <c r="S41" s="101"/>
      <c r="T41" s="102"/>
      <c r="U41" s="103"/>
      <c r="V41" s="103"/>
      <c r="W41" s="102"/>
    </row>
    <row r="42" spans="2:37" s="59" customFormat="1" ht="14.25" customHeight="1">
      <c r="B42" s="49" t="str">
        <f>B32</f>
        <v>ottobre 2023</v>
      </c>
      <c r="C42" s="50">
        <f aca="true" t="shared" si="2" ref="C42:K46">C32</f>
        <v>0.1590116</v>
      </c>
      <c r="D42" s="50">
        <f t="shared" si="2"/>
        <v>0.16349410000000003</v>
      </c>
      <c r="E42" s="50">
        <f t="shared" si="2"/>
        <v>0.1309836</v>
      </c>
      <c r="F42" s="50">
        <f t="shared" si="2"/>
        <v>0.0106194</v>
      </c>
      <c r="G42" s="50">
        <f t="shared" si="2"/>
        <v>0.00025</v>
      </c>
      <c r="H42" s="50">
        <f t="shared" si="2"/>
        <v>0</v>
      </c>
      <c r="I42" s="50">
        <f t="shared" si="2"/>
        <v>5E-05</v>
      </c>
      <c r="J42" s="50">
        <f t="shared" si="2"/>
        <v>0.0031190000000000002</v>
      </c>
      <c r="K42" s="50">
        <f t="shared" si="2"/>
        <v>0.0017499999999999998</v>
      </c>
      <c r="L42" s="51">
        <f>C42+H42+K42+F42+G42+I42+J42</f>
        <v>0.1748</v>
      </c>
      <c r="M42" s="52">
        <f>D42+H42+K42+F42+G42+I42+J42</f>
        <v>0.17928250000000004</v>
      </c>
      <c r="N42" s="53">
        <f>E42+H42+K42+F42+G42+I42+J42</f>
        <v>0.146772</v>
      </c>
      <c r="O42" s="54">
        <f>'[1]DIS Tabella 3 TIT'!N12/100</f>
        <v>0.0006</v>
      </c>
      <c r="P42" s="54">
        <f>P32</f>
        <v>0.00848</v>
      </c>
      <c r="Q42" s="55" t="s">
        <v>33</v>
      </c>
      <c r="R42" s="54">
        <f>'[1]UC Tab 7'!C14/100</f>
        <v>0.00095</v>
      </c>
      <c r="S42" s="54">
        <f>'[1]UC Tab 7'!F14/100</f>
        <v>0</v>
      </c>
      <c r="T42" s="56">
        <f>O42+P42+R42+S42</f>
        <v>0.010029999999999999</v>
      </c>
      <c r="U42" s="54">
        <f>'[1]Asos Tab 1'!E17/100</f>
        <v>0.035648</v>
      </c>
      <c r="V42" s="54">
        <f>'[1]Arim Tab 6'!E16/100</f>
        <v>0.002318</v>
      </c>
      <c r="W42" s="56">
        <f>U42+V42</f>
        <v>0.037966</v>
      </c>
      <c r="X42" s="57"/>
      <c r="Y42" s="57"/>
      <c r="Z42" s="57"/>
      <c r="AA42" s="38"/>
      <c r="AB42" s="38"/>
      <c r="AC42" s="38"/>
      <c r="AD42" s="58"/>
      <c r="AE42" s="58"/>
      <c r="AF42" s="58"/>
      <c r="AG42" s="38"/>
      <c r="AH42" s="38"/>
      <c r="AI42" s="38"/>
      <c r="AJ42" s="38"/>
      <c r="AK42" s="38"/>
    </row>
    <row r="43" spans="2:37" s="59" customFormat="1" ht="14.25" customHeight="1">
      <c r="B43" s="49" t="str">
        <f>B33</f>
        <v>novembre 2023</v>
      </c>
      <c r="C43" s="50">
        <f t="shared" si="2"/>
        <v>0.15370520000000001</v>
      </c>
      <c r="D43" s="50">
        <f t="shared" si="2"/>
        <v>0.14108160000000003</v>
      </c>
      <c r="E43" s="50">
        <f t="shared" si="2"/>
        <v>0.11583220000000001</v>
      </c>
      <c r="F43" s="50">
        <f t="shared" si="2"/>
        <v>0.011051700000000001</v>
      </c>
      <c r="G43" s="50">
        <f t="shared" si="2"/>
        <v>0.00025</v>
      </c>
      <c r="H43" s="50">
        <f t="shared" si="2"/>
        <v>0</v>
      </c>
      <c r="I43" s="50">
        <f t="shared" si="2"/>
        <v>5E-05</v>
      </c>
      <c r="J43" s="50">
        <f t="shared" si="2"/>
        <v>0.0031190000000000002</v>
      </c>
      <c r="K43" s="50">
        <f t="shared" si="2"/>
        <v>0.0017499999999999998</v>
      </c>
      <c r="L43" s="51">
        <f>C43+H43+K43+F43+G43+I43+J43</f>
        <v>0.16992590000000002</v>
      </c>
      <c r="M43" s="52">
        <f>D43+H43+K43+F43+G43+I43+J43</f>
        <v>0.15730230000000003</v>
      </c>
      <c r="N43" s="53">
        <f>E43+H43+K43+F43+G43+I43+J43</f>
        <v>0.13205290000000003</v>
      </c>
      <c r="O43" s="60"/>
      <c r="P43" s="60"/>
      <c r="Q43" s="61"/>
      <c r="R43" s="60"/>
      <c r="S43" s="60"/>
      <c r="T43" s="62"/>
      <c r="U43" s="60"/>
      <c r="V43" s="60"/>
      <c r="W43" s="62"/>
      <c r="X43" s="57"/>
      <c r="Y43" s="57"/>
      <c r="Z43" s="57"/>
      <c r="AA43" s="38"/>
      <c r="AB43" s="38"/>
      <c r="AC43" s="38"/>
      <c r="AD43" s="58"/>
      <c r="AE43" s="58"/>
      <c r="AF43" s="58"/>
      <c r="AG43" s="38"/>
      <c r="AH43" s="38"/>
      <c r="AI43" s="38"/>
      <c r="AJ43" s="38"/>
      <c r="AK43" s="38"/>
    </row>
    <row r="44" spans="2:37" s="59" customFormat="1" ht="14.25" customHeight="1">
      <c r="B44" s="49" t="str">
        <f>B34</f>
        <v>dicembre 2023</v>
      </c>
      <c r="C44" s="50">
        <f t="shared" si="2"/>
        <v>0.145057</v>
      </c>
      <c r="D44" s="50">
        <f t="shared" si="2"/>
        <v>0.1305568</v>
      </c>
      <c r="E44" s="50">
        <f t="shared" si="2"/>
        <v>0.115896</v>
      </c>
      <c r="F44" s="50">
        <f t="shared" si="2"/>
        <v>0.0131406</v>
      </c>
      <c r="G44" s="50">
        <f t="shared" si="2"/>
        <v>0.00025</v>
      </c>
      <c r="H44" s="50">
        <f t="shared" si="2"/>
        <v>0</v>
      </c>
      <c r="I44" s="50">
        <f t="shared" si="2"/>
        <v>5E-05</v>
      </c>
      <c r="J44" s="50">
        <f t="shared" si="2"/>
        <v>0.0031190000000000002</v>
      </c>
      <c r="K44" s="50">
        <f t="shared" si="2"/>
        <v>0.0017499999999999998</v>
      </c>
      <c r="L44" s="51">
        <f>C44+H44+K44+F44+G44+I44+J44</f>
        <v>0.1633666</v>
      </c>
      <c r="M44" s="52">
        <f>D44+H44+K44+F44+G44+I44+J44</f>
        <v>0.1488664</v>
      </c>
      <c r="N44" s="53">
        <f>E44+H44+K44+F44+G44+I44+J44</f>
        <v>0.1342056</v>
      </c>
      <c r="O44" s="63"/>
      <c r="P44" s="63"/>
      <c r="Q44" s="64"/>
      <c r="R44" s="63"/>
      <c r="S44" s="63"/>
      <c r="T44" s="65"/>
      <c r="U44" s="63"/>
      <c r="V44" s="63"/>
      <c r="W44" s="65"/>
      <c r="X44" s="57"/>
      <c r="Y44" s="57"/>
      <c r="Z44" s="57"/>
      <c r="AA44" s="38"/>
      <c r="AB44" s="38"/>
      <c r="AC44" s="38"/>
      <c r="AD44" s="58"/>
      <c r="AE44" s="58"/>
      <c r="AF44" s="58"/>
      <c r="AG44" s="38"/>
      <c r="AH44" s="38"/>
      <c r="AI44" s="38"/>
      <c r="AJ44" s="38"/>
      <c r="AK44" s="38"/>
    </row>
    <row r="45" spans="2:32" s="38" customFormat="1" ht="14.25" customHeight="1">
      <c r="B45" s="66" t="s">
        <v>36</v>
      </c>
      <c r="C45" s="67">
        <f t="shared" si="2"/>
        <v>0</v>
      </c>
      <c r="D45" s="67">
        <f t="shared" si="2"/>
        <v>0</v>
      </c>
      <c r="E45" s="67">
        <f t="shared" si="2"/>
        <v>0</v>
      </c>
      <c r="F45" s="67">
        <f t="shared" si="2"/>
        <v>0</v>
      </c>
      <c r="G45" s="67">
        <f t="shared" si="2"/>
        <v>0</v>
      </c>
      <c r="H45" s="67">
        <f t="shared" si="2"/>
        <v>40</v>
      </c>
      <c r="I45" s="67">
        <f t="shared" si="2"/>
        <v>0</v>
      </c>
      <c r="J45" s="67">
        <f t="shared" si="2"/>
        <v>0</v>
      </c>
      <c r="K45" s="67">
        <f t="shared" si="2"/>
        <v>0</v>
      </c>
      <c r="L45" s="68">
        <f>C45+D45+E45+F45+G45+H45+I45+J45+K45</f>
        <v>40</v>
      </c>
      <c r="M45" s="69"/>
      <c r="N45" s="70"/>
      <c r="O45" s="71">
        <f>'[1]DIS Tabella 3 TIT'!F12/100</f>
        <v>4.6057999999999995</v>
      </c>
      <c r="P45" s="72" t="s">
        <v>33</v>
      </c>
      <c r="Q45" s="71">
        <f>Q35</f>
        <v>20.4612</v>
      </c>
      <c r="R45" s="67" t="s">
        <v>33</v>
      </c>
      <c r="S45" s="73">
        <f>'[1]UC Tab 7'!D14/100</f>
        <v>0</v>
      </c>
      <c r="T45" s="74">
        <f>O45+Q45+S45</f>
        <v>25.067</v>
      </c>
      <c r="U45" s="67">
        <f>'[1]Asos Tab 1'!C17/100</f>
        <v>11.517600000000002</v>
      </c>
      <c r="V45" s="67">
        <f>'[1]Arim Tab 6'!C16/100</f>
        <v>5.7936000000000005</v>
      </c>
      <c r="W45" s="74">
        <f>U45+V45</f>
        <v>17.311200000000003</v>
      </c>
      <c r="X45" s="75"/>
      <c r="Y45" s="76"/>
      <c r="Z45" s="76"/>
      <c r="AD45" s="58"/>
      <c r="AE45" s="58"/>
      <c r="AF45" s="58"/>
    </row>
    <row r="46" spans="2:32" s="38" customFormat="1" ht="14.25" customHeight="1">
      <c r="B46" s="66" t="s">
        <v>37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67">
        <f t="shared" si="2"/>
        <v>0</v>
      </c>
      <c r="I46" s="67">
        <f t="shared" si="2"/>
        <v>0</v>
      </c>
      <c r="J46" s="67">
        <f t="shared" si="2"/>
        <v>0</v>
      </c>
      <c r="K46" s="67">
        <f t="shared" si="2"/>
        <v>0</v>
      </c>
      <c r="L46" s="68">
        <f>C46+D46+E46+F46+G46+H46+I46+J46+K46</f>
        <v>0</v>
      </c>
      <c r="M46" s="69"/>
      <c r="N46" s="70"/>
      <c r="O46" s="71">
        <f>'[1]DIS Tabella 3 TIT'!J12/100</f>
        <v>30.2718</v>
      </c>
      <c r="P46" s="72" t="s">
        <v>33</v>
      </c>
      <c r="Q46" s="67" t="s">
        <v>33</v>
      </c>
      <c r="R46" s="67" t="s">
        <v>33</v>
      </c>
      <c r="S46" s="67" t="s">
        <v>33</v>
      </c>
      <c r="T46" s="74">
        <f>O46</f>
        <v>30.2718</v>
      </c>
      <c r="U46" s="67">
        <f>'[1]Asos Tab 1'!D17/100</f>
        <v>13.909199999999998</v>
      </c>
      <c r="V46" s="67">
        <f>'[1]Arim Tab 6'!D16/100</f>
        <v>6.9972</v>
      </c>
      <c r="W46" s="74">
        <f>U46+V46</f>
        <v>20.906399999999998</v>
      </c>
      <c r="AD46" s="58"/>
      <c r="AE46" s="58"/>
      <c r="AF46" s="58"/>
    </row>
    <row r="47" spans="2:24" ht="25.5" customHeight="1">
      <c r="B47" s="77" t="s">
        <v>38</v>
      </c>
      <c r="C47" s="78"/>
      <c r="D47" s="78"/>
      <c r="E47" s="78"/>
      <c r="F47" s="78"/>
      <c r="G47" s="78"/>
      <c r="H47" s="78"/>
      <c r="I47" s="78"/>
      <c r="J47" s="78"/>
      <c r="K47" s="78"/>
      <c r="L47" s="79" t="s">
        <v>39</v>
      </c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0"/>
      <c r="X47" s="81"/>
    </row>
    <row r="48" spans="2:23" ht="15" customHeight="1"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2:23" ht="14.25" customHeight="1">
      <c r="B49" s="106" t="s">
        <v>42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2:23" s="38" customFormat="1" ht="23.25" customHeight="1">
      <c r="B50" s="25" t="str">
        <f>B40</f>
        <v>1 ottobre - 31 dicembre 2023</v>
      </c>
      <c r="C50" s="83" t="s">
        <v>11</v>
      </c>
      <c r="D50" s="84"/>
      <c r="E50" s="85"/>
      <c r="F50" s="86" t="s">
        <v>12</v>
      </c>
      <c r="G50" s="86" t="s">
        <v>13</v>
      </c>
      <c r="H50" s="86" t="s">
        <v>14</v>
      </c>
      <c r="I50" s="86" t="s">
        <v>15</v>
      </c>
      <c r="J50" s="86" t="s">
        <v>16</v>
      </c>
      <c r="K50" s="87" t="s">
        <v>17</v>
      </c>
      <c r="L50" s="88" t="s">
        <v>18</v>
      </c>
      <c r="M50" s="89"/>
      <c r="N50" s="90"/>
      <c r="O50" s="91" t="s">
        <v>19</v>
      </c>
      <c r="P50" s="91" t="s">
        <v>20</v>
      </c>
      <c r="Q50" s="91" t="s">
        <v>21</v>
      </c>
      <c r="R50" s="92" t="s">
        <v>22</v>
      </c>
      <c r="S50" s="92" t="s">
        <v>23</v>
      </c>
      <c r="T50" s="93" t="s">
        <v>24</v>
      </c>
      <c r="U50" s="94" t="s">
        <v>25</v>
      </c>
      <c r="V50" s="94" t="s">
        <v>26</v>
      </c>
      <c r="W50" s="93" t="s">
        <v>27</v>
      </c>
    </row>
    <row r="51" spans="2:23" s="38" customFormat="1" ht="14.25" customHeight="1">
      <c r="B51" s="39" t="s">
        <v>28</v>
      </c>
      <c r="C51" s="95" t="s">
        <v>29</v>
      </c>
      <c r="D51" s="95" t="s">
        <v>30</v>
      </c>
      <c r="E51" s="95" t="s">
        <v>31</v>
      </c>
      <c r="F51" s="95"/>
      <c r="G51" s="95"/>
      <c r="H51" s="96"/>
      <c r="I51" s="95"/>
      <c r="J51" s="95"/>
      <c r="K51" s="95"/>
      <c r="L51" s="97" t="s">
        <v>29</v>
      </c>
      <c r="M51" s="98" t="s">
        <v>30</v>
      </c>
      <c r="N51" s="99" t="s">
        <v>31</v>
      </c>
      <c r="O51" s="100"/>
      <c r="P51" s="100"/>
      <c r="Q51" s="100"/>
      <c r="R51" s="101"/>
      <c r="S51" s="101"/>
      <c r="T51" s="102"/>
      <c r="U51" s="103"/>
      <c r="V51" s="103"/>
      <c r="W51" s="102"/>
    </row>
    <row r="52" spans="2:37" s="59" customFormat="1" ht="14.25" customHeight="1">
      <c r="B52" s="49" t="str">
        <f>B42</f>
        <v>ottobre 2023</v>
      </c>
      <c r="C52" s="50">
        <f>C42</f>
        <v>0.1590116</v>
      </c>
      <c r="D52" s="50">
        <f aca="true" t="shared" si="3" ref="D52:K52">D42</f>
        <v>0.16349410000000003</v>
      </c>
      <c r="E52" s="50">
        <f t="shared" si="3"/>
        <v>0.1309836</v>
      </c>
      <c r="F52" s="50">
        <f t="shared" si="3"/>
        <v>0.0106194</v>
      </c>
      <c r="G52" s="50">
        <f t="shared" si="3"/>
        <v>0.00025</v>
      </c>
      <c r="H52" s="50">
        <f t="shared" si="3"/>
        <v>0</v>
      </c>
      <c r="I52" s="50">
        <f t="shared" si="3"/>
        <v>5E-05</v>
      </c>
      <c r="J52" s="50">
        <f t="shared" si="3"/>
        <v>0.0031190000000000002</v>
      </c>
      <c r="K52" s="50">
        <f t="shared" si="3"/>
        <v>0.0017499999999999998</v>
      </c>
      <c r="L52" s="51">
        <f>C52+H52+K52+F52+G52+I52+J52</f>
        <v>0.1748</v>
      </c>
      <c r="M52" s="52">
        <f>D52+H52+K52+F52+G52+I52+J52</f>
        <v>0.17928250000000004</v>
      </c>
      <c r="N52" s="53">
        <f>E52+H52+K52+F52+G52+I52+J52</f>
        <v>0.146772</v>
      </c>
      <c r="O52" s="54">
        <f>'[1]DIS Tabella 3 TIT'!N13/100</f>
        <v>0.0006</v>
      </c>
      <c r="P52" s="54">
        <f>P42</f>
        <v>0.00848</v>
      </c>
      <c r="Q52" s="55" t="s">
        <v>33</v>
      </c>
      <c r="R52" s="54">
        <f>'[1]UC Tab 7'!C15/100</f>
        <v>0.00095</v>
      </c>
      <c r="S52" s="54">
        <f>'[1]UC Tab 7'!F15/100</f>
        <v>0</v>
      </c>
      <c r="T52" s="56">
        <f>O52+P52+R52+S52</f>
        <v>0.010029999999999999</v>
      </c>
      <c r="U52" s="54">
        <f>'[1]Asos Tab 1'!E18/100</f>
        <v>0.035648</v>
      </c>
      <c r="V52" s="54">
        <f>'[1]Arim Tab 6'!E17/100</f>
        <v>0.002318</v>
      </c>
      <c r="W52" s="56">
        <f>U52+V52</f>
        <v>0.037966</v>
      </c>
      <c r="X52" s="57"/>
      <c r="Y52" s="57"/>
      <c r="Z52" s="57"/>
      <c r="AA52" s="38"/>
      <c r="AB52" s="38"/>
      <c r="AC52" s="38"/>
      <c r="AD52" s="58"/>
      <c r="AE52" s="58"/>
      <c r="AF52" s="58"/>
      <c r="AG52" s="38"/>
      <c r="AH52" s="38"/>
      <c r="AI52" s="38"/>
      <c r="AJ52" s="38"/>
      <c r="AK52" s="38"/>
    </row>
    <row r="53" spans="2:37" s="59" customFormat="1" ht="14.25" customHeight="1">
      <c r="B53" s="49" t="str">
        <f>B43</f>
        <v>novembre 2023</v>
      </c>
      <c r="C53" s="50">
        <f aca="true" t="shared" si="4" ref="C53:K56">C43</f>
        <v>0.15370520000000001</v>
      </c>
      <c r="D53" s="50">
        <f t="shared" si="4"/>
        <v>0.14108160000000003</v>
      </c>
      <c r="E53" s="50">
        <f t="shared" si="4"/>
        <v>0.11583220000000001</v>
      </c>
      <c r="F53" s="50">
        <f t="shared" si="4"/>
        <v>0.011051700000000001</v>
      </c>
      <c r="G53" s="50">
        <f t="shared" si="4"/>
        <v>0.00025</v>
      </c>
      <c r="H53" s="50">
        <f t="shared" si="4"/>
        <v>0</v>
      </c>
      <c r="I53" s="50">
        <f t="shared" si="4"/>
        <v>5E-05</v>
      </c>
      <c r="J53" s="50">
        <f t="shared" si="4"/>
        <v>0.0031190000000000002</v>
      </c>
      <c r="K53" s="50">
        <f t="shared" si="4"/>
        <v>0.0017499999999999998</v>
      </c>
      <c r="L53" s="51">
        <f>C53+H53+K53+F53+G53+I53+J53</f>
        <v>0.16992590000000002</v>
      </c>
      <c r="M53" s="52">
        <f>D53+H53+K53+F53+G53+I53+J53</f>
        <v>0.15730230000000003</v>
      </c>
      <c r="N53" s="53">
        <f>E53+H53+K53+F53+G53+I53+J53</f>
        <v>0.13205290000000003</v>
      </c>
      <c r="O53" s="60"/>
      <c r="P53" s="60"/>
      <c r="Q53" s="61"/>
      <c r="R53" s="60"/>
      <c r="S53" s="60"/>
      <c r="T53" s="62"/>
      <c r="U53" s="60"/>
      <c r="V53" s="60"/>
      <c r="W53" s="62"/>
      <c r="X53" s="57"/>
      <c r="Y53" s="57"/>
      <c r="Z53" s="57"/>
      <c r="AA53" s="38"/>
      <c r="AB53" s="38"/>
      <c r="AC53" s="38"/>
      <c r="AD53" s="58"/>
      <c r="AE53" s="58"/>
      <c r="AF53" s="58"/>
      <c r="AG53" s="38"/>
      <c r="AH53" s="38"/>
      <c r="AI53" s="38"/>
      <c r="AJ53" s="38"/>
      <c r="AK53" s="38"/>
    </row>
    <row r="54" spans="2:37" s="59" customFormat="1" ht="14.25" customHeight="1">
      <c r="B54" s="49" t="str">
        <f>B44</f>
        <v>dicembre 2023</v>
      </c>
      <c r="C54" s="50">
        <f t="shared" si="4"/>
        <v>0.145057</v>
      </c>
      <c r="D54" s="50">
        <f t="shared" si="4"/>
        <v>0.1305568</v>
      </c>
      <c r="E54" s="50">
        <f t="shared" si="4"/>
        <v>0.115896</v>
      </c>
      <c r="F54" s="50">
        <f t="shared" si="4"/>
        <v>0.0131406</v>
      </c>
      <c r="G54" s="50">
        <f t="shared" si="4"/>
        <v>0.00025</v>
      </c>
      <c r="H54" s="50">
        <f t="shared" si="4"/>
        <v>0</v>
      </c>
      <c r="I54" s="50">
        <f t="shared" si="4"/>
        <v>5E-05</v>
      </c>
      <c r="J54" s="50">
        <f t="shared" si="4"/>
        <v>0.0031190000000000002</v>
      </c>
      <c r="K54" s="50">
        <f t="shared" si="4"/>
        <v>0.0017499999999999998</v>
      </c>
      <c r="L54" s="51">
        <f>C54+H54+K54+F54+G54+I54+J54</f>
        <v>0.1633666</v>
      </c>
      <c r="M54" s="52">
        <f>D54+H54+K54+F54+G54+I54+J54</f>
        <v>0.1488664</v>
      </c>
      <c r="N54" s="53">
        <f>E54+H54+K54+F54+G54+I54+J54</f>
        <v>0.1342056</v>
      </c>
      <c r="O54" s="63"/>
      <c r="P54" s="63"/>
      <c r="Q54" s="64"/>
      <c r="R54" s="63"/>
      <c r="S54" s="63"/>
      <c r="T54" s="65"/>
      <c r="U54" s="63"/>
      <c r="V54" s="63"/>
      <c r="W54" s="65"/>
      <c r="X54" s="57"/>
      <c r="Y54" s="57"/>
      <c r="Z54" s="57"/>
      <c r="AA54" s="38"/>
      <c r="AB54" s="38"/>
      <c r="AC54" s="38"/>
      <c r="AD54" s="58"/>
      <c r="AE54" s="58"/>
      <c r="AF54" s="58"/>
      <c r="AG54" s="38"/>
      <c r="AH54" s="38"/>
      <c r="AI54" s="38"/>
      <c r="AJ54" s="38"/>
      <c r="AK54" s="38"/>
    </row>
    <row r="55" spans="2:32" s="38" customFormat="1" ht="14.25" customHeight="1">
      <c r="B55" s="66" t="s">
        <v>36</v>
      </c>
      <c r="C55" s="67">
        <f t="shared" si="4"/>
        <v>0</v>
      </c>
      <c r="D55" s="67">
        <f t="shared" si="4"/>
        <v>0</v>
      </c>
      <c r="E55" s="67">
        <f t="shared" si="4"/>
        <v>0</v>
      </c>
      <c r="F55" s="67">
        <f t="shared" si="4"/>
        <v>0</v>
      </c>
      <c r="G55" s="67">
        <f t="shared" si="4"/>
        <v>0</v>
      </c>
      <c r="H55" s="67">
        <f t="shared" si="4"/>
        <v>40</v>
      </c>
      <c r="I55" s="67">
        <f t="shared" si="4"/>
        <v>0</v>
      </c>
      <c r="J55" s="67">
        <f t="shared" si="4"/>
        <v>0</v>
      </c>
      <c r="K55" s="67">
        <f t="shared" si="4"/>
        <v>0</v>
      </c>
      <c r="L55" s="68">
        <f>C55+D55+E55+F55+G55+H55+I55+J55+K55</f>
        <v>40</v>
      </c>
      <c r="M55" s="69"/>
      <c r="N55" s="70"/>
      <c r="O55" s="71">
        <f>'[1]DIS Tabella 3 TIT'!F13/100</f>
        <v>5.0664</v>
      </c>
      <c r="P55" s="72" t="s">
        <v>33</v>
      </c>
      <c r="Q55" s="71">
        <f>Q45</f>
        <v>20.4612</v>
      </c>
      <c r="R55" s="67" t="s">
        <v>33</v>
      </c>
      <c r="S55" s="73">
        <f>'[1]UC Tab 7'!D15/100</f>
        <v>0</v>
      </c>
      <c r="T55" s="74">
        <f>O55+Q55+S55</f>
        <v>25.5276</v>
      </c>
      <c r="U55" s="67">
        <f>'[1]Asos Tab 1'!C18/100</f>
        <v>11.73</v>
      </c>
      <c r="V55" s="67">
        <f>'[1]Arim Tab 6'!C17/100</f>
        <v>5.900399999999999</v>
      </c>
      <c r="W55" s="74">
        <f>U55+V55</f>
        <v>17.6304</v>
      </c>
      <c r="X55" s="75"/>
      <c r="Y55" s="76"/>
      <c r="Z55" s="76"/>
      <c r="AD55" s="58"/>
      <c r="AE55" s="58"/>
      <c r="AF55" s="58"/>
    </row>
    <row r="56" spans="2:32" s="38" customFormat="1" ht="14.25" customHeight="1">
      <c r="B56" s="66" t="s">
        <v>37</v>
      </c>
      <c r="C56" s="67">
        <f t="shared" si="4"/>
        <v>0</v>
      </c>
      <c r="D56" s="67">
        <f t="shared" si="4"/>
        <v>0</v>
      </c>
      <c r="E56" s="67">
        <f t="shared" si="4"/>
        <v>0</v>
      </c>
      <c r="F56" s="67">
        <f t="shared" si="4"/>
        <v>0</v>
      </c>
      <c r="G56" s="67">
        <f t="shared" si="4"/>
        <v>0</v>
      </c>
      <c r="H56" s="67">
        <f t="shared" si="4"/>
        <v>0</v>
      </c>
      <c r="I56" s="67">
        <f t="shared" si="4"/>
        <v>0</v>
      </c>
      <c r="J56" s="67">
        <f t="shared" si="4"/>
        <v>0</v>
      </c>
      <c r="K56" s="67">
        <f t="shared" si="4"/>
        <v>0</v>
      </c>
      <c r="L56" s="68">
        <f>C56+D56+E56+F56+G56+H56+I56+J56+K56</f>
        <v>0</v>
      </c>
      <c r="M56" s="69"/>
      <c r="N56" s="70"/>
      <c r="O56" s="71">
        <f>'[1]DIS Tabella 3 TIT'!J13/100</f>
        <v>30.2718</v>
      </c>
      <c r="P56" s="72" t="s">
        <v>33</v>
      </c>
      <c r="Q56" s="67" t="s">
        <v>33</v>
      </c>
      <c r="R56" s="67" t="s">
        <v>33</v>
      </c>
      <c r="S56" s="67" t="s">
        <v>33</v>
      </c>
      <c r="T56" s="74">
        <f>O56</f>
        <v>30.2718</v>
      </c>
      <c r="U56" s="67">
        <f>'[1]Asos Tab 1'!D18/100</f>
        <v>13.909199999999998</v>
      </c>
      <c r="V56" s="67">
        <f>'[1]Arim Tab 6'!D17/100</f>
        <v>6.9972</v>
      </c>
      <c r="W56" s="74">
        <f>U56+V56</f>
        <v>20.906399999999998</v>
      </c>
      <c r="AD56" s="58"/>
      <c r="AE56" s="58"/>
      <c r="AF56" s="58"/>
    </row>
    <row r="57" spans="2:24" ht="25.5" customHeight="1">
      <c r="B57" s="77" t="s">
        <v>38</v>
      </c>
      <c r="C57" s="78"/>
      <c r="D57" s="78"/>
      <c r="E57" s="78"/>
      <c r="F57" s="78"/>
      <c r="G57" s="78"/>
      <c r="H57" s="78"/>
      <c r="I57" s="78"/>
      <c r="J57" s="78"/>
      <c r="K57" s="78"/>
      <c r="L57" s="79" t="s">
        <v>39</v>
      </c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80"/>
      <c r="X57" s="81"/>
    </row>
    <row r="58" spans="2:23" ht="14.25" customHeight="1"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2:23" ht="14.25" customHeight="1">
      <c r="B59" s="21" t="s">
        <v>43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2:23" s="38" customFormat="1" ht="23.25" customHeight="1">
      <c r="B60" s="25" t="str">
        <f>B50</f>
        <v>1 ottobre - 31 dicembre 2023</v>
      </c>
      <c r="C60" s="83" t="s">
        <v>11</v>
      </c>
      <c r="D60" s="84"/>
      <c r="E60" s="85"/>
      <c r="F60" s="86" t="s">
        <v>12</v>
      </c>
      <c r="G60" s="86" t="s">
        <v>13</v>
      </c>
      <c r="H60" s="86" t="s">
        <v>14</v>
      </c>
      <c r="I60" s="86" t="s">
        <v>15</v>
      </c>
      <c r="J60" s="86" t="s">
        <v>16</v>
      </c>
      <c r="K60" s="87" t="s">
        <v>17</v>
      </c>
      <c r="L60" s="88" t="s">
        <v>18</v>
      </c>
      <c r="M60" s="89"/>
      <c r="N60" s="90"/>
      <c r="O60" s="91" t="s">
        <v>19</v>
      </c>
      <c r="P60" s="91" t="s">
        <v>20</v>
      </c>
      <c r="Q60" s="91" t="s">
        <v>21</v>
      </c>
      <c r="R60" s="92" t="s">
        <v>22</v>
      </c>
      <c r="S60" s="92" t="s">
        <v>23</v>
      </c>
      <c r="T60" s="93" t="s">
        <v>24</v>
      </c>
      <c r="U60" s="94" t="s">
        <v>25</v>
      </c>
      <c r="V60" s="94" t="s">
        <v>26</v>
      </c>
      <c r="W60" s="93" t="s">
        <v>27</v>
      </c>
    </row>
    <row r="61" spans="2:23" s="38" customFormat="1" ht="14.25" customHeight="1">
      <c r="B61" s="39" t="s">
        <v>28</v>
      </c>
      <c r="C61" s="95" t="s">
        <v>29</v>
      </c>
      <c r="D61" s="95" t="s">
        <v>30</v>
      </c>
      <c r="E61" s="95" t="s">
        <v>31</v>
      </c>
      <c r="F61" s="95"/>
      <c r="G61" s="95"/>
      <c r="H61" s="96"/>
      <c r="I61" s="95"/>
      <c r="J61" s="95"/>
      <c r="K61" s="95"/>
      <c r="L61" s="97" t="s">
        <v>29</v>
      </c>
      <c r="M61" s="98" t="s">
        <v>30</v>
      </c>
      <c r="N61" s="99" t="s">
        <v>31</v>
      </c>
      <c r="O61" s="100"/>
      <c r="P61" s="100"/>
      <c r="Q61" s="100"/>
      <c r="R61" s="101"/>
      <c r="S61" s="101"/>
      <c r="T61" s="102"/>
      <c r="U61" s="103"/>
      <c r="V61" s="103"/>
      <c r="W61" s="102"/>
    </row>
    <row r="62" spans="2:37" s="59" customFormat="1" ht="14.25" customHeight="1">
      <c r="B62" s="49" t="str">
        <f>B52</f>
        <v>ottobre 2023</v>
      </c>
      <c r="C62" s="50">
        <f aca="true" t="shared" si="5" ref="C62:K66">C52</f>
        <v>0.1590116</v>
      </c>
      <c r="D62" s="50">
        <f t="shared" si="5"/>
        <v>0.16349410000000003</v>
      </c>
      <c r="E62" s="50">
        <f t="shared" si="5"/>
        <v>0.1309836</v>
      </c>
      <c r="F62" s="50">
        <f t="shared" si="5"/>
        <v>0.0106194</v>
      </c>
      <c r="G62" s="50">
        <f t="shared" si="5"/>
        <v>0.00025</v>
      </c>
      <c r="H62" s="50">
        <f t="shared" si="5"/>
        <v>0</v>
      </c>
      <c r="I62" s="50">
        <f t="shared" si="5"/>
        <v>5E-05</v>
      </c>
      <c r="J62" s="50">
        <f t="shared" si="5"/>
        <v>0.0031190000000000002</v>
      </c>
      <c r="K62" s="50">
        <f t="shared" si="5"/>
        <v>0.0017499999999999998</v>
      </c>
      <c r="L62" s="51">
        <f>C62+H62+K62+F62+G62+I62+J62</f>
        <v>0.1748</v>
      </c>
      <c r="M62" s="52">
        <f>D62+H62+K62+F62+G62+I62+J62</f>
        <v>0.17928250000000004</v>
      </c>
      <c r="N62" s="53">
        <f>E62+H62+K62+F62+G62+I62+J62</f>
        <v>0.146772</v>
      </c>
      <c r="O62" s="54">
        <f>'[1]DIS Tabella 3 TIT'!N14/100</f>
        <v>0.0006</v>
      </c>
      <c r="P62" s="54">
        <f>P52</f>
        <v>0.00848</v>
      </c>
      <c r="Q62" s="55" t="s">
        <v>33</v>
      </c>
      <c r="R62" s="54">
        <f>'[1]UC Tab 7'!C16/100</f>
        <v>0.00095</v>
      </c>
      <c r="S62" s="54">
        <f>'[1]UC Tab 7'!F16/100</f>
        <v>0</v>
      </c>
      <c r="T62" s="56">
        <f>O62+P62+R62+S62</f>
        <v>0.010029999999999999</v>
      </c>
      <c r="U62" s="54">
        <f>'[1]Asos Tab 1'!E19/100</f>
        <v>0.035648</v>
      </c>
      <c r="V62" s="54">
        <f>'[1]Arim Tab 6'!E18/100</f>
        <v>0.002318</v>
      </c>
      <c r="W62" s="56">
        <f>U62+V62</f>
        <v>0.037966</v>
      </c>
      <c r="X62" s="57"/>
      <c r="Y62" s="57"/>
      <c r="Z62" s="57"/>
      <c r="AA62" s="38"/>
      <c r="AB62" s="38"/>
      <c r="AC62" s="38"/>
      <c r="AD62" s="58"/>
      <c r="AE62" s="58"/>
      <c r="AF62" s="58"/>
      <c r="AG62" s="38"/>
      <c r="AH62" s="38"/>
      <c r="AI62" s="38"/>
      <c r="AJ62" s="38"/>
      <c r="AK62" s="38"/>
    </row>
    <row r="63" spans="2:37" s="59" customFormat="1" ht="14.25" customHeight="1">
      <c r="B63" s="49" t="str">
        <f>B53</f>
        <v>novembre 2023</v>
      </c>
      <c r="C63" s="50">
        <f t="shared" si="5"/>
        <v>0.15370520000000001</v>
      </c>
      <c r="D63" s="50">
        <f t="shared" si="5"/>
        <v>0.14108160000000003</v>
      </c>
      <c r="E63" s="50">
        <f t="shared" si="5"/>
        <v>0.11583220000000001</v>
      </c>
      <c r="F63" s="50">
        <f t="shared" si="5"/>
        <v>0.011051700000000001</v>
      </c>
      <c r="G63" s="50">
        <f t="shared" si="5"/>
        <v>0.00025</v>
      </c>
      <c r="H63" s="50">
        <f t="shared" si="5"/>
        <v>0</v>
      </c>
      <c r="I63" s="50">
        <f t="shared" si="5"/>
        <v>5E-05</v>
      </c>
      <c r="J63" s="50">
        <f t="shared" si="5"/>
        <v>0.0031190000000000002</v>
      </c>
      <c r="K63" s="50">
        <f t="shared" si="5"/>
        <v>0.0017499999999999998</v>
      </c>
      <c r="L63" s="51">
        <f>C63+H63+K63+F63+G63+I63+J63</f>
        <v>0.16992590000000002</v>
      </c>
      <c r="M63" s="52">
        <f>D63+H63+K63+F63+G63+I63+J63</f>
        <v>0.15730230000000003</v>
      </c>
      <c r="N63" s="53">
        <f>E63+H63+K63+F63+G63+I63+J63</f>
        <v>0.13205290000000003</v>
      </c>
      <c r="O63" s="60"/>
      <c r="P63" s="60"/>
      <c r="Q63" s="61"/>
      <c r="R63" s="60"/>
      <c r="S63" s="60"/>
      <c r="T63" s="62"/>
      <c r="U63" s="60"/>
      <c r="V63" s="60"/>
      <c r="W63" s="62"/>
      <c r="X63" s="57"/>
      <c r="Y63" s="57"/>
      <c r="Z63" s="57"/>
      <c r="AA63" s="38"/>
      <c r="AB63" s="38"/>
      <c r="AC63" s="38"/>
      <c r="AD63" s="58"/>
      <c r="AE63" s="58"/>
      <c r="AF63" s="58"/>
      <c r="AG63" s="38"/>
      <c r="AH63" s="38"/>
      <c r="AI63" s="38"/>
      <c r="AJ63" s="38"/>
      <c r="AK63" s="38"/>
    </row>
    <row r="64" spans="2:37" s="59" customFormat="1" ht="14.25" customHeight="1">
      <c r="B64" s="49" t="str">
        <f>B54</f>
        <v>dicembre 2023</v>
      </c>
      <c r="C64" s="50">
        <f t="shared" si="5"/>
        <v>0.145057</v>
      </c>
      <c r="D64" s="50">
        <f t="shared" si="5"/>
        <v>0.1305568</v>
      </c>
      <c r="E64" s="50">
        <f t="shared" si="5"/>
        <v>0.115896</v>
      </c>
      <c r="F64" s="50">
        <f t="shared" si="5"/>
        <v>0.0131406</v>
      </c>
      <c r="G64" s="50">
        <f t="shared" si="5"/>
        <v>0.00025</v>
      </c>
      <c r="H64" s="50">
        <f t="shared" si="5"/>
        <v>0</v>
      </c>
      <c r="I64" s="50">
        <f t="shared" si="5"/>
        <v>5E-05</v>
      </c>
      <c r="J64" s="50">
        <f t="shared" si="5"/>
        <v>0.0031190000000000002</v>
      </c>
      <c r="K64" s="50">
        <f t="shared" si="5"/>
        <v>0.0017499999999999998</v>
      </c>
      <c r="L64" s="51">
        <f>C64+H64+K64+F64+G64+I64+J64</f>
        <v>0.1633666</v>
      </c>
      <c r="M64" s="52">
        <f>D64+H64+K64+F64+G64+I64+J64</f>
        <v>0.1488664</v>
      </c>
      <c r="N64" s="53">
        <f>E64+H64+K64+F64+G64+I64+J64</f>
        <v>0.1342056</v>
      </c>
      <c r="O64" s="63"/>
      <c r="P64" s="63"/>
      <c r="Q64" s="64"/>
      <c r="R64" s="63"/>
      <c r="S64" s="63"/>
      <c r="T64" s="65"/>
      <c r="U64" s="63"/>
      <c r="V64" s="63"/>
      <c r="W64" s="65"/>
      <c r="X64" s="57"/>
      <c r="Y64" s="57"/>
      <c r="Z64" s="57"/>
      <c r="AA64" s="38"/>
      <c r="AB64" s="38"/>
      <c r="AC64" s="38"/>
      <c r="AD64" s="58"/>
      <c r="AE64" s="58"/>
      <c r="AF64" s="58"/>
      <c r="AG64" s="38"/>
      <c r="AH64" s="38"/>
      <c r="AI64" s="38"/>
      <c r="AJ64" s="38"/>
      <c r="AK64" s="38"/>
    </row>
    <row r="65" spans="2:32" s="38" customFormat="1" ht="14.25" customHeight="1">
      <c r="B65" s="66" t="s">
        <v>36</v>
      </c>
      <c r="C65" s="67">
        <f t="shared" si="5"/>
        <v>0</v>
      </c>
      <c r="D65" s="67">
        <f t="shared" si="5"/>
        <v>0</v>
      </c>
      <c r="E65" s="67">
        <f t="shared" si="5"/>
        <v>0</v>
      </c>
      <c r="F65" s="67">
        <f t="shared" si="5"/>
        <v>0</v>
      </c>
      <c r="G65" s="67">
        <f t="shared" si="5"/>
        <v>0</v>
      </c>
      <c r="H65" s="67">
        <f t="shared" si="5"/>
        <v>40</v>
      </c>
      <c r="I65" s="67">
        <f t="shared" si="5"/>
        <v>0</v>
      </c>
      <c r="J65" s="67">
        <f t="shared" si="5"/>
        <v>0</v>
      </c>
      <c r="K65" s="67">
        <f t="shared" si="5"/>
        <v>0</v>
      </c>
      <c r="L65" s="68">
        <f>C65+D65+E65+F65+G65+H65+I65+J65+K65</f>
        <v>40</v>
      </c>
      <c r="M65" s="69"/>
      <c r="N65" s="70"/>
      <c r="O65" s="71">
        <f>'[1]DIS Tabella 3 TIT'!F14/100</f>
        <v>5.0664</v>
      </c>
      <c r="P65" s="72" t="s">
        <v>33</v>
      </c>
      <c r="Q65" s="71">
        <f>Q55</f>
        <v>20.4612</v>
      </c>
      <c r="R65" s="67" t="s">
        <v>33</v>
      </c>
      <c r="S65" s="73">
        <f>'[1]UC Tab 7'!D16/100</f>
        <v>0</v>
      </c>
      <c r="T65" s="74">
        <f>O65+Q65+S65</f>
        <v>25.5276</v>
      </c>
      <c r="U65" s="67">
        <f>'[1]Asos Tab 1'!C19/100</f>
        <v>11.73</v>
      </c>
      <c r="V65" s="67">
        <f>'[1]Arim Tab 6'!C18/100</f>
        <v>5.900399999999999</v>
      </c>
      <c r="W65" s="74">
        <f>U65+V65</f>
        <v>17.6304</v>
      </c>
      <c r="X65" s="75"/>
      <c r="Y65" s="76"/>
      <c r="Z65" s="76"/>
      <c r="AD65" s="58"/>
      <c r="AE65" s="58"/>
      <c r="AF65" s="58"/>
    </row>
    <row r="66" spans="2:32" s="38" customFormat="1" ht="14.25" customHeight="1">
      <c r="B66" s="66" t="s">
        <v>37</v>
      </c>
      <c r="C66" s="67">
        <f t="shared" si="5"/>
        <v>0</v>
      </c>
      <c r="D66" s="67">
        <f t="shared" si="5"/>
        <v>0</v>
      </c>
      <c r="E66" s="67">
        <f t="shared" si="5"/>
        <v>0</v>
      </c>
      <c r="F66" s="67">
        <f t="shared" si="5"/>
        <v>0</v>
      </c>
      <c r="G66" s="67">
        <f t="shared" si="5"/>
        <v>0</v>
      </c>
      <c r="H66" s="67">
        <f t="shared" si="5"/>
        <v>0</v>
      </c>
      <c r="I66" s="67">
        <f t="shared" si="5"/>
        <v>0</v>
      </c>
      <c r="J66" s="67">
        <f t="shared" si="5"/>
        <v>0</v>
      </c>
      <c r="K66" s="67">
        <f t="shared" si="5"/>
        <v>0</v>
      </c>
      <c r="L66" s="68">
        <f>C66+D66+E66+F66+G66+H66+I66+J66+K66</f>
        <v>0</v>
      </c>
      <c r="M66" s="69"/>
      <c r="N66" s="70"/>
      <c r="O66" s="71">
        <f>'[1]DIS Tabella 3 TIT'!J14/100</f>
        <v>30.2718</v>
      </c>
      <c r="P66" s="72" t="s">
        <v>33</v>
      </c>
      <c r="Q66" s="67" t="s">
        <v>33</v>
      </c>
      <c r="R66" s="67" t="s">
        <v>33</v>
      </c>
      <c r="S66" s="67" t="s">
        <v>33</v>
      </c>
      <c r="T66" s="74">
        <f>O66</f>
        <v>30.2718</v>
      </c>
      <c r="U66" s="67">
        <f>'[1]Asos Tab 1'!D19/100</f>
        <v>13.909199999999998</v>
      </c>
      <c r="V66" s="67">
        <f>'[1]Arim Tab 6'!D18/100</f>
        <v>6.9972</v>
      </c>
      <c r="W66" s="74">
        <f>U66+V66</f>
        <v>20.906399999999998</v>
      </c>
      <c r="AD66" s="58"/>
      <c r="AE66" s="58"/>
      <c r="AF66" s="58"/>
    </row>
    <row r="67" spans="2:24" ht="25.5" customHeight="1">
      <c r="B67" s="77" t="s">
        <v>38</v>
      </c>
      <c r="C67" s="78"/>
      <c r="D67" s="78"/>
      <c r="E67" s="78"/>
      <c r="F67" s="78"/>
      <c r="G67" s="78"/>
      <c r="H67" s="78"/>
      <c r="I67" s="78"/>
      <c r="J67" s="78"/>
      <c r="K67" s="78"/>
      <c r="L67" s="79" t="s">
        <v>39</v>
      </c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80"/>
      <c r="X67" s="81"/>
    </row>
    <row r="68" spans="2:24" ht="14.25" customHeight="1"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81"/>
    </row>
    <row r="69" spans="2:23" ht="14.25" customHeight="1">
      <c r="B69" s="111" t="s">
        <v>44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2:23" s="38" customFormat="1" ht="14.25" customHeight="1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5"/>
      <c r="M70" s="115"/>
      <c r="N70" s="115"/>
      <c r="O70" s="116"/>
      <c r="P70" s="116"/>
      <c r="Q70" s="116"/>
      <c r="R70" s="52"/>
      <c r="S70" s="52"/>
      <c r="T70" s="52"/>
      <c r="U70" s="52"/>
      <c r="V70" s="52"/>
      <c r="W70" s="52"/>
    </row>
    <row r="71" spans="2:23" s="38" customFormat="1" ht="23.25" customHeight="1">
      <c r="B71" s="25" t="str">
        <f>B60</f>
        <v>1 ottobre - 31 dicembre 2023</v>
      </c>
      <c r="C71" s="83" t="s">
        <v>11</v>
      </c>
      <c r="D71" s="84"/>
      <c r="E71" s="85"/>
      <c r="F71" s="86" t="s">
        <v>12</v>
      </c>
      <c r="G71" s="86" t="s">
        <v>13</v>
      </c>
      <c r="H71" s="86" t="s">
        <v>14</v>
      </c>
      <c r="I71" s="86" t="s">
        <v>15</v>
      </c>
      <c r="J71" s="86" t="s">
        <v>16</v>
      </c>
      <c r="K71" s="87" t="s">
        <v>17</v>
      </c>
      <c r="L71" s="88" t="s">
        <v>18</v>
      </c>
      <c r="M71" s="89"/>
      <c r="N71" s="90"/>
      <c r="O71" s="91" t="s">
        <v>19</v>
      </c>
      <c r="P71" s="91" t="s">
        <v>20</v>
      </c>
      <c r="Q71" s="91" t="s">
        <v>21</v>
      </c>
      <c r="R71" s="92" t="s">
        <v>22</v>
      </c>
      <c r="S71" s="92" t="s">
        <v>23</v>
      </c>
      <c r="T71" s="93" t="s">
        <v>24</v>
      </c>
      <c r="U71" s="94" t="s">
        <v>25</v>
      </c>
      <c r="V71" s="94" t="s">
        <v>26</v>
      </c>
      <c r="W71" s="93" t="s">
        <v>27</v>
      </c>
    </row>
    <row r="72" spans="2:23" s="38" customFormat="1" ht="14.25" customHeight="1">
      <c r="B72" s="39" t="s">
        <v>28</v>
      </c>
      <c r="C72" s="95" t="s">
        <v>29</v>
      </c>
      <c r="D72" s="95" t="s">
        <v>30</v>
      </c>
      <c r="E72" s="95" t="s">
        <v>31</v>
      </c>
      <c r="F72" s="95"/>
      <c r="G72" s="95"/>
      <c r="H72" s="96"/>
      <c r="I72" s="95"/>
      <c r="J72" s="95"/>
      <c r="K72" s="95"/>
      <c r="L72" s="97" t="s">
        <v>29</v>
      </c>
      <c r="M72" s="98" t="s">
        <v>30</v>
      </c>
      <c r="N72" s="99" t="s">
        <v>31</v>
      </c>
      <c r="O72" s="100"/>
      <c r="P72" s="100"/>
      <c r="Q72" s="100"/>
      <c r="R72" s="101"/>
      <c r="S72" s="101"/>
      <c r="T72" s="102"/>
      <c r="U72" s="103"/>
      <c r="V72" s="103"/>
      <c r="W72" s="102"/>
    </row>
    <row r="73" spans="2:37" s="59" customFormat="1" ht="14.25" customHeight="1">
      <c r="B73" s="49" t="str">
        <f>B62</f>
        <v>ottobre 2023</v>
      </c>
      <c r="C73" s="50">
        <f>C62</f>
        <v>0.1590116</v>
      </c>
      <c r="D73" s="50">
        <f aca="true" t="shared" si="6" ref="D73:K73">D62</f>
        <v>0.16349410000000003</v>
      </c>
      <c r="E73" s="50">
        <f t="shared" si="6"/>
        <v>0.1309836</v>
      </c>
      <c r="F73" s="50">
        <f t="shared" si="6"/>
        <v>0.0106194</v>
      </c>
      <c r="G73" s="50">
        <f t="shared" si="6"/>
        <v>0.00025</v>
      </c>
      <c r="H73" s="50">
        <f t="shared" si="6"/>
        <v>0</v>
      </c>
      <c r="I73" s="50">
        <f t="shared" si="6"/>
        <v>5E-05</v>
      </c>
      <c r="J73" s="50">
        <f t="shared" si="6"/>
        <v>0.0031190000000000002</v>
      </c>
      <c r="K73" s="50">
        <f t="shared" si="6"/>
        <v>0.0017499999999999998</v>
      </c>
      <c r="L73" s="51">
        <f>C73+H73+K73+F73+G73+I73+J73</f>
        <v>0.1748</v>
      </c>
      <c r="M73" s="52">
        <f>D73+H73+K73+F73+G73+I73+J73</f>
        <v>0.17928250000000004</v>
      </c>
      <c r="N73" s="53">
        <f>E73+H73+K73+F73+G73+I73+J73</f>
        <v>0.146772</v>
      </c>
      <c r="O73" s="54">
        <f>'[1]DIS Tabella 3 TIT'!N15/100</f>
        <v>0.00058</v>
      </c>
      <c r="P73" s="54">
        <f>P62</f>
        <v>0.00848</v>
      </c>
      <c r="Q73" s="55" t="s">
        <v>33</v>
      </c>
      <c r="R73" s="54">
        <f>'[1]UC Tab 7'!C17/100</f>
        <v>0.00095</v>
      </c>
      <c r="S73" s="54">
        <f>'[1]UC Tab 7'!F17/100</f>
        <v>0</v>
      </c>
      <c r="T73" s="56">
        <f>O73+P73+R73+S73</f>
        <v>0.01001</v>
      </c>
      <c r="U73" s="54">
        <f>'[1]Asos Tab 1'!E20/100</f>
        <v>0.034931</v>
      </c>
      <c r="V73" s="54">
        <f>'[1]Arim Tab 6'!E19/100</f>
        <v>0.002313</v>
      </c>
      <c r="W73" s="56">
        <f>U73+V73</f>
        <v>0.037244</v>
      </c>
      <c r="X73" s="57"/>
      <c r="Y73" s="57"/>
      <c r="Z73" s="57"/>
      <c r="AA73" s="38"/>
      <c r="AB73" s="38"/>
      <c r="AC73" s="38"/>
      <c r="AD73" s="58"/>
      <c r="AE73" s="58"/>
      <c r="AF73" s="58"/>
      <c r="AG73" s="38"/>
      <c r="AH73" s="38"/>
      <c r="AI73" s="38"/>
      <c r="AJ73" s="38"/>
      <c r="AK73" s="38"/>
    </row>
    <row r="74" spans="2:37" s="59" customFormat="1" ht="14.25" customHeight="1">
      <c r="B74" s="49" t="str">
        <f>B63</f>
        <v>novembre 2023</v>
      </c>
      <c r="C74" s="50">
        <f aca="true" t="shared" si="7" ref="C74:K77">C63</f>
        <v>0.15370520000000001</v>
      </c>
      <c r="D74" s="50">
        <f t="shared" si="7"/>
        <v>0.14108160000000003</v>
      </c>
      <c r="E74" s="50">
        <f t="shared" si="7"/>
        <v>0.11583220000000001</v>
      </c>
      <c r="F74" s="50">
        <f t="shared" si="7"/>
        <v>0.011051700000000001</v>
      </c>
      <c r="G74" s="50">
        <f t="shared" si="7"/>
        <v>0.00025</v>
      </c>
      <c r="H74" s="50">
        <f t="shared" si="7"/>
        <v>0</v>
      </c>
      <c r="I74" s="50">
        <f t="shared" si="7"/>
        <v>5E-05</v>
      </c>
      <c r="J74" s="50">
        <f t="shared" si="7"/>
        <v>0.0031190000000000002</v>
      </c>
      <c r="K74" s="50">
        <f t="shared" si="7"/>
        <v>0.0017499999999999998</v>
      </c>
      <c r="L74" s="51">
        <f>C74+H74+K74+F74+G74+I74+J74</f>
        <v>0.16992590000000002</v>
      </c>
      <c r="M74" s="52">
        <f>D74+H74+K74+F74+G74+I74+J74</f>
        <v>0.15730230000000003</v>
      </c>
      <c r="N74" s="53">
        <f>E74+H74+K74+F74+G74+I74+J74</f>
        <v>0.13205290000000003</v>
      </c>
      <c r="O74" s="60"/>
      <c r="P74" s="60"/>
      <c r="Q74" s="61"/>
      <c r="R74" s="60"/>
      <c r="S74" s="60"/>
      <c r="T74" s="62"/>
      <c r="U74" s="60"/>
      <c r="V74" s="60"/>
      <c r="W74" s="62"/>
      <c r="X74" s="57"/>
      <c r="Y74" s="57"/>
      <c r="Z74" s="57"/>
      <c r="AA74" s="38"/>
      <c r="AB74" s="38"/>
      <c r="AC74" s="38"/>
      <c r="AD74" s="58"/>
      <c r="AE74" s="58"/>
      <c r="AF74" s="58"/>
      <c r="AG74" s="38"/>
      <c r="AH74" s="38"/>
      <c r="AI74" s="38"/>
      <c r="AJ74" s="38"/>
      <c r="AK74" s="38"/>
    </row>
    <row r="75" spans="2:37" s="59" customFormat="1" ht="14.25" customHeight="1">
      <c r="B75" s="49" t="str">
        <f>B64</f>
        <v>dicembre 2023</v>
      </c>
      <c r="C75" s="50">
        <f t="shared" si="7"/>
        <v>0.145057</v>
      </c>
      <c r="D75" s="50">
        <f t="shared" si="7"/>
        <v>0.1305568</v>
      </c>
      <c r="E75" s="50">
        <f t="shared" si="7"/>
        <v>0.115896</v>
      </c>
      <c r="F75" s="50">
        <f t="shared" si="7"/>
        <v>0.0131406</v>
      </c>
      <c r="G75" s="50">
        <f t="shared" si="7"/>
        <v>0.00025</v>
      </c>
      <c r="H75" s="50">
        <f t="shared" si="7"/>
        <v>0</v>
      </c>
      <c r="I75" s="50">
        <f t="shared" si="7"/>
        <v>5E-05</v>
      </c>
      <c r="J75" s="50">
        <f t="shared" si="7"/>
        <v>0.0031190000000000002</v>
      </c>
      <c r="K75" s="50">
        <f t="shared" si="7"/>
        <v>0.0017499999999999998</v>
      </c>
      <c r="L75" s="51">
        <f>C75+H75+K75+F75+G75+I75+J75</f>
        <v>0.1633666</v>
      </c>
      <c r="M75" s="52">
        <f>D75+H75+K75+F75+G75+I75+J75</f>
        <v>0.1488664</v>
      </c>
      <c r="N75" s="53">
        <f>E75+H75+K75+F75+G75+I75+J75</f>
        <v>0.1342056</v>
      </c>
      <c r="O75" s="63"/>
      <c r="P75" s="63"/>
      <c r="Q75" s="64"/>
      <c r="R75" s="63"/>
      <c r="S75" s="63"/>
      <c r="T75" s="65"/>
      <c r="U75" s="63"/>
      <c r="V75" s="63"/>
      <c r="W75" s="65"/>
      <c r="X75" s="57"/>
      <c r="Y75" s="57"/>
      <c r="Z75" s="57"/>
      <c r="AA75" s="38"/>
      <c r="AB75" s="38"/>
      <c r="AC75" s="38"/>
      <c r="AD75" s="58"/>
      <c r="AE75" s="58"/>
      <c r="AF75" s="58"/>
      <c r="AG75" s="38"/>
      <c r="AH75" s="38"/>
      <c r="AI75" s="38"/>
      <c r="AJ75" s="38"/>
      <c r="AK75" s="38"/>
    </row>
    <row r="76" spans="2:32" s="38" customFormat="1" ht="14.25" customHeight="1">
      <c r="B76" s="66" t="s">
        <v>36</v>
      </c>
      <c r="C76" s="67">
        <f t="shared" si="7"/>
        <v>0</v>
      </c>
      <c r="D76" s="67">
        <f t="shared" si="7"/>
        <v>0</v>
      </c>
      <c r="E76" s="67">
        <f t="shared" si="7"/>
        <v>0</v>
      </c>
      <c r="F76" s="67">
        <f t="shared" si="7"/>
        <v>0</v>
      </c>
      <c r="G76" s="67">
        <f t="shared" si="7"/>
        <v>0</v>
      </c>
      <c r="H76" s="67">
        <f t="shared" si="7"/>
        <v>40</v>
      </c>
      <c r="I76" s="67">
        <f t="shared" si="7"/>
        <v>0</v>
      </c>
      <c r="J76" s="67">
        <f t="shared" si="7"/>
        <v>0</v>
      </c>
      <c r="K76" s="67">
        <f t="shared" si="7"/>
        <v>0</v>
      </c>
      <c r="L76" s="68">
        <f>C76+D76+E76+F76+G76+H76+I76+J76+K76</f>
        <v>40</v>
      </c>
      <c r="M76" s="69"/>
      <c r="N76" s="70"/>
      <c r="O76" s="71">
        <f>'[1]DIS Tabella 3 TIT'!F15/100</f>
        <v>4.6057999999999995</v>
      </c>
      <c r="P76" s="72" t="s">
        <v>33</v>
      </c>
      <c r="Q76" s="71">
        <f>Q65</f>
        <v>20.4612</v>
      </c>
      <c r="R76" s="67" t="s">
        <v>33</v>
      </c>
      <c r="S76" s="73">
        <f>'[1]UC Tab 7'!D17/100</f>
        <v>0</v>
      </c>
      <c r="T76" s="74">
        <f>O76+Q76+S76</f>
        <v>25.067</v>
      </c>
      <c r="U76" s="67">
        <f>'[1]Asos Tab 1'!C20/100</f>
        <v>11.283600000000002</v>
      </c>
      <c r="V76" s="67">
        <f>'[1]Arim Tab 6'!C19/100</f>
        <v>5.7936000000000005</v>
      </c>
      <c r="W76" s="74">
        <f>U76+V76</f>
        <v>17.0772</v>
      </c>
      <c r="X76" s="75"/>
      <c r="Y76" s="76"/>
      <c r="Z76" s="76"/>
      <c r="AD76" s="58"/>
      <c r="AE76" s="58"/>
      <c r="AF76" s="58"/>
    </row>
    <row r="77" spans="2:32" s="38" customFormat="1" ht="14.25" customHeight="1">
      <c r="B77" s="66" t="s">
        <v>37</v>
      </c>
      <c r="C77" s="67">
        <f t="shared" si="7"/>
        <v>0</v>
      </c>
      <c r="D77" s="67">
        <f t="shared" si="7"/>
        <v>0</v>
      </c>
      <c r="E77" s="67">
        <f t="shared" si="7"/>
        <v>0</v>
      </c>
      <c r="F77" s="67">
        <f t="shared" si="7"/>
        <v>0</v>
      </c>
      <c r="G77" s="67">
        <f t="shared" si="7"/>
        <v>0</v>
      </c>
      <c r="H77" s="67">
        <f t="shared" si="7"/>
        <v>0</v>
      </c>
      <c r="I77" s="67">
        <f t="shared" si="7"/>
        <v>0</v>
      </c>
      <c r="J77" s="67">
        <f t="shared" si="7"/>
        <v>0</v>
      </c>
      <c r="K77" s="67">
        <f t="shared" si="7"/>
        <v>0</v>
      </c>
      <c r="L77" s="68">
        <f>C77+D77+E77+F77+G77+H77+I77+J77+K77</f>
        <v>0</v>
      </c>
      <c r="M77" s="69"/>
      <c r="N77" s="70"/>
      <c r="O77" s="71">
        <f>'[1]DIS Tabella 3 TIT'!J15/100</f>
        <v>28.7506</v>
      </c>
      <c r="P77" s="72" t="s">
        <v>33</v>
      </c>
      <c r="Q77" s="67" t="s">
        <v>33</v>
      </c>
      <c r="R77" s="67" t="s">
        <v>33</v>
      </c>
      <c r="S77" s="67" t="s">
        <v>33</v>
      </c>
      <c r="T77" s="74">
        <f>O77</f>
        <v>28.7506</v>
      </c>
      <c r="U77" s="67">
        <f>'[1]Asos Tab 1'!D20/100</f>
        <v>12.9408</v>
      </c>
      <c r="V77" s="67">
        <f>'[1]Arim Tab 6'!D19/100</f>
        <v>6.645599999999999</v>
      </c>
      <c r="W77" s="74">
        <f>U77+V77</f>
        <v>19.586399999999998</v>
      </c>
      <c r="AD77" s="58"/>
      <c r="AE77" s="58"/>
      <c r="AF77" s="58"/>
    </row>
    <row r="78" spans="2:24" ht="25.5" customHeight="1">
      <c r="B78" s="77" t="s">
        <v>38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8" t="s">
        <v>39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9"/>
      <c r="X78" s="81"/>
    </row>
    <row r="79" spans="2:23" ht="12.75">
      <c r="B79" s="11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ht="14.25" customHeight="1">
      <c r="B80" s="120" t="s">
        <v>45</v>
      </c>
    </row>
    <row r="81" ht="14.25" customHeight="1">
      <c r="B81" s="120" t="s">
        <v>46</v>
      </c>
    </row>
    <row r="82" spans="2:23" ht="13.5">
      <c r="B82" s="121" t="s">
        <v>47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</row>
    <row r="83" spans="2:23" ht="12.7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</row>
    <row r="84" spans="2:42" s="4" customFormat="1" ht="12.75">
      <c r="B84" s="4" t="s">
        <v>48</v>
      </c>
      <c r="AI84" s="122"/>
      <c r="AJ84" s="122"/>
      <c r="AK84" s="122"/>
      <c r="AL84" s="122"/>
      <c r="AM84" s="122"/>
      <c r="AN84" s="122"/>
      <c r="AO84" s="122"/>
      <c r="AP84" s="122"/>
    </row>
    <row r="85" spans="2:42" s="4" customFormat="1" ht="12.75">
      <c r="B85" s="4" t="s">
        <v>49</v>
      </c>
      <c r="AI85" s="122"/>
      <c r="AJ85" s="122"/>
      <c r="AK85" s="122"/>
      <c r="AL85" s="122"/>
      <c r="AM85" s="122"/>
      <c r="AN85" s="122"/>
      <c r="AO85" s="122"/>
      <c r="AP85" s="122"/>
    </row>
    <row r="86" spans="2:42" s="4" customFormat="1" ht="12.75">
      <c r="B86" s="4" t="s">
        <v>50</v>
      </c>
      <c r="AI86" s="122"/>
      <c r="AJ86" s="122"/>
      <c r="AK86" s="122"/>
      <c r="AL86" s="122"/>
      <c r="AM86" s="122"/>
      <c r="AN86" s="122"/>
      <c r="AO86" s="122"/>
      <c r="AP86" s="122"/>
    </row>
    <row r="87" spans="2:23" ht="12.75">
      <c r="B87" s="4" t="s">
        <v>51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</row>
    <row r="88" ht="12.75">
      <c r="B88" s="120"/>
    </row>
    <row r="89" ht="12.75">
      <c r="B89" s="120"/>
    </row>
    <row r="90" ht="14.25" customHeight="1">
      <c r="B90" s="120"/>
    </row>
    <row r="91" ht="14.25" customHeight="1">
      <c r="B91" s="120"/>
    </row>
    <row r="92" ht="14.25" customHeight="1">
      <c r="B92" s="120"/>
    </row>
    <row r="93" ht="14.25" customHeight="1">
      <c r="B93" s="120"/>
    </row>
    <row r="94" ht="14.25" customHeight="1">
      <c r="B94" s="120"/>
    </row>
    <row r="95" ht="14.25" customHeight="1">
      <c r="B95" s="120"/>
    </row>
  </sheetData>
  <sheetProtection/>
  <mergeCells count="139">
    <mergeCell ref="L78:W78"/>
    <mergeCell ref="T73:T75"/>
    <mergeCell ref="U73:U75"/>
    <mergeCell ref="V73:V75"/>
    <mergeCell ref="W73:W75"/>
    <mergeCell ref="L76:N76"/>
    <mergeCell ref="L77:N77"/>
    <mergeCell ref="S71:S72"/>
    <mergeCell ref="T71:T72"/>
    <mergeCell ref="U71:U72"/>
    <mergeCell ref="V71:V72"/>
    <mergeCell ref="W71:W72"/>
    <mergeCell ref="O73:O75"/>
    <mergeCell ref="P73:P75"/>
    <mergeCell ref="Q73:Q75"/>
    <mergeCell ref="R73:R75"/>
    <mergeCell ref="S73:S75"/>
    <mergeCell ref="W62:W64"/>
    <mergeCell ref="L65:N65"/>
    <mergeCell ref="L66:N66"/>
    <mergeCell ref="L67:W67"/>
    <mergeCell ref="C71:E71"/>
    <mergeCell ref="L71:N71"/>
    <mergeCell ref="O71:O72"/>
    <mergeCell ref="P71:P72"/>
    <mergeCell ref="Q71:Q72"/>
    <mergeCell ref="R71:R72"/>
    <mergeCell ref="V60:V61"/>
    <mergeCell ref="W60:W61"/>
    <mergeCell ref="O62:O64"/>
    <mergeCell ref="P62:P64"/>
    <mergeCell ref="Q62:Q64"/>
    <mergeCell ref="R62:R64"/>
    <mergeCell ref="S62:S64"/>
    <mergeCell ref="T62:T64"/>
    <mergeCell ref="U62:U64"/>
    <mergeCell ref="V62:V64"/>
    <mergeCell ref="L57:W57"/>
    <mergeCell ref="C60:E60"/>
    <mergeCell ref="L60:N60"/>
    <mergeCell ref="O60:O61"/>
    <mergeCell ref="P60:P61"/>
    <mergeCell ref="Q60:Q61"/>
    <mergeCell ref="R60:R61"/>
    <mergeCell ref="S60:S61"/>
    <mergeCell ref="T60:T61"/>
    <mergeCell ref="U60:U61"/>
    <mergeCell ref="T52:T54"/>
    <mergeCell ref="U52:U54"/>
    <mergeCell ref="V52:V54"/>
    <mergeCell ref="W52:W54"/>
    <mergeCell ref="L55:N55"/>
    <mergeCell ref="L56:N56"/>
    <mergeCell ref="S50:S51"/>
    <mergeCell ref="T50:T51"/>
    <mergeCell ref="U50:U51"/>
    <mergeCell ref="V50:V51"/>
    <mergeCell ref="W50:W51"/>
    <mergeCell ref="O52:O54"/>
    <mergeCell ref="P52:P54"/>
    <mergeCell ref="Q52:Q54"/>
    <mergeCell ref="R52:R54"/>
    <mergeCell ref="S52:S54"/>
    <mergeCell ref="W42:W44"/>
    <mergeCell ref="L45:N45"/>
    <mergeCell ref="L46:N46"/>
    <mergeCell ref="L47:W47"/>
    <mergeCell ref="C50:E50"/>
    <mergeCell ref="L50:N50"/>
    <mergeCell ref="O50:O51"/>
    <mergeCell ref="P50:P51"/>
    <mergeCell ref="Q50:Q51"/>
    <mergeCell ref="R50:R51"/>
    <mergeCell ref="V40:V41"/>
    <mergeCell ref="W40:W41"/>
    <mergeCell ref="O42:O44"/>
    <mergeCell ref="P42:P44"/>
    <mergeCell ref="Q42:Q44"/>
    <mergeCell ref="R42:R44"/>
    <mergeCell ref="S42:S44"/>
    <mergeCell ref="T42:T44"/>
    <mergeCell ref="U42:U44"/>
    <mergeCell ref="V42:V44"/>
    <mergeCell ref="L37:W37"/>
    <mergeCell ref="C40:E40"/>
    <mergeCell ref="L40:N40"/>
    <mergeCell ref="O40:O41"/>
    <mergeCell ref="P40:P41"/>
    <mergeCell ref="Q40:Q41"/>
    <mergeCell ref="R40:R41"/>
    <mergeCell ref="S40:S41"/>
    <mergeCell ref="T40:T41"/>
    <mergeCell ref="U40:U41"/>
    <mergeCell ref="T32:T34"/>
    <mergeCell ref="U32:U34"/>
    <mergeCell ref="V32:V34"/>
    <mergeCell ref="W32:W34"/>
    <mergeCell ref="L35:N35"/>
    <mergeCell ref="L36:N36"/>
    <mergeCell ref="S30:S31"/>
    <mergeCell ref="T30:T31"/>
    <mergeCell ref="U30:U31"/>
    <mergeCell ref="V30:V31"/>
    <mergeCell ref="W30:W31"/>
    <mergeCell ref="O32:O34"/>
    <mergeCell ref="P32:P34"/>
    <mergeCell ref="Q32:Q34"/>
    <mergeCell ref="R32:R34"/>
    <mergeCell ref="S32:S34"/>
    <mergeCell ref="W22:W24"/>
    <mergeCell ref="L25:N25"/>
    <mergeCell ref="L26:N26"/>
    <mergeCell ref="L27:W27"/>
    <mergeCell ref="C30:E30"/>
    <mergeCell ref="L30:N30"/>
    <mergeCell ref="O30:O31"/>
    <mergeCell ref="P30:P31"/>
    <mergeCell ref="Q30:Q31"/>
    <mergeCell ref="R30:R31"/>
    <mergeCell ref="V20:V21"/>
    <mergeCell ref="W20:W21"/>
    <mergeCell ref="O22:O24"/>
    <mergeCell ref="P22:P24"/>
    <mergeCell ref="Q22:Q24"/>
    <mergeCell ref="R22:R24"/>
    <mergeCell ref="S22:S24"/>
    <mergeCell ref="T22:T24"/>
    <mergeCell ref="U22:U24"/>
    <mergeCell ref="V22:V24"/>
    <mergeCell ref="B7:W7"/>
    <mergeCell ref="C20:E20"/>
    <mergeCell ref="L20:N20"/>
    <mergeCell ref="O20:O21"/>
    <mergeCell ref="P20:P21"/>
    <mergeCell ref="Q20:Q21"/>
    <mergeCell ref="R20:R21"/>
    <mergeCell ref="S20:S21"/>
    <mergeCell ref="T20:T21"/>
    <mergeCell ref="U20:U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AN87"/>
  <sheetViews>
    <sheetView zoomScale="235" zoomScaleNormal="235" zoomScalePageLayoutView="0" workbookViewId="0" topLeftCell="A21">
      <selection activeCell="B26" sqref="B26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4" width="10.28125" style="3" customWidth="1" outlineLevel="1"/>
    <col min="5" max="5" width="9.421875" style="3" customWidth="1" outlineLevel="1"/>
    <col min="6" max="7" width="9.421875" style="4" customWidth="1" outlineLevel="1"/>
    <col min="8" max="9" width="9.7109375" style="3" customWidth="1" outlineLevel="1"/>
    <col min="10" max="11" width="9.7109375" style="3" customWidth="1"/>
    <col min="12" max="12" width="10.8515625" style="3" bestFit="1" customWidth="1"/>
    <col min="13" max="14" width="12.7109375" style="3" customWidth="1" outlineLevel="1"/>
    <col min="15" max="17" width="9.7109375" style="3" customWidth="1" outlineLevel="1"/>
    <col min="18" max="18" width="9.7109375" style="3" customWidth="1"/>
    <col min="19" max="19" width="9.7109375" style="3" customWidth="1" outlineLevel="1"/>
    <col min="20" max="20" width="12.7109375" style="3" customWidth="1" outlineLevel="1"/>
    <col min="21" max="22" width="9.7109375" style="3" customWidth="1"/>
    <col min="23" max="23" width="12.7109375" style="3" customWidth="1"/>
    <col min="24" max="24" width="11.8515625" style="3" bestFit="1" customWidth="1"/>
    <col min="25" max="26" width="9.8515625" style="3" bestFit="1" customWidth="1"/>
    <col min="27" max="16384" width="9.140625" style="3" customWidth="1"/>
  </cols>
  <sheetData>
    <row r="1" spans="2:11" s="2" customFormat="1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ht="15" customHeight="1">
      <c r="B2" s="3" t="s">
        <v>1</v>
      </c>
      <c r="C2" s="3"/>
      <c r="D2" s="3"/>
      <c r="E2" s="3"/>
      <c r="F2" s="4"/>
      <c r="G2" s="4"/>
      <c r="H2" s="3"/>
      <c r="I2" s="3"/>
      <c r="J2" s="3"/>
      <c r="K2" s="3"/>
    </row>
    <row r="3" ht="15" customHeight="1">
      <c r="Y3" s="5"/>
    </row>
    <row r="4" spans="2:25" ht="15" customHeight="1">
      <c r="B4" s="6" t="str">
        <f>'[1]scheda domestici formule'!B4</f>
        <v>dall'1 ottobre 2023</v>
      </c>
      <c r="C4" s="7"/>
      <c r="D4" s="7"/>
      <c r="E4" s="7"/>
      <c r="F4" s="7"/>
      <c r="G4" s="7"/>
      <c r="H4" s="7"/>
      <c r="I4" s="7"/>
      <c r="J4" s="7"/>
      <c r="K4" s="8"/>
      <c r="L4" s="9"/>
      <c r="M4" s="10" t="s">
        <v>2</v>
      </c>
      <c r="Y4" s="5"/>
    </row>
    <row r="5" spans="2:25" ht="15" customHeight="1">
      <c r="B5" s="5"/>
      <c r="C5" s="5"/>
      <c r="D5" s="5"/>
      <c r="E5" s="5"/>
      <c r="F5" s="11"/>
      <c r="G5" s="11"/>
      <c r="H5" s="5"/>
      <c r="I5" s="5"/>
      <c r="J5" s="5"/>
      <c r="K5" s="5"/>
      <c r="Y5" s="5"/>
    </row>
    <row r="6" spans="2:23" ht="72.75" customHeight="1">
      <c r="B6" s="12" t="s">
        <v>52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2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2:23" ht="12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2.7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2.75" customHeight="1">
      <c r="B10" s="13" t="s">
        <v>53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2:23" ht="12.75" customHeight="1">
      <c r="B11" s="13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12.75" customHeight="1">
      <c r="B12" s="16" t="s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 ht="6.75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12.75" customHeight="1">
      <c r="B14" s="13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4"/>
      <c r="M14" s="4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2:23" ht="12.75" customHeight="1">
      <c r="B15" s="13" t="s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4"/>
      <c r="M15" s="4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 ht="12.75" customHeight="1">
      <c r="B16" s="17" t="s">
        <v>9</v>
      </c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ht="14.25" customHeight="1"/>
    <row r="18" spans="2:11" ht="18" customHeight="1">
      <c r="B18" s="123" t="s">
        <v>54</v>
      </c>
      <c r="C18" s="124"/>
      <c r="D18" s="124"/>
      <c r="E18" s="124"/>
      <c r="F18" s="124"/>
      <c r="G18" s="124"/>
      <c r="H18" s="124"/>
      <c r="I18" s="124"/>
      <c r="J18" s="124"/>
      <c r="K18" s="124"/>
    </row>
    <row r="19" spans="2:11" ht="18" customHeight="1">
      <c r="B19" s="123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2:11" ht="14.25" customHeight="1">
      <c r="B20" s="125"/>
      <c r="C20" s="125"/>
      <c r="D20" s="125"/>
      <c r="E20" s="125"/>
      <c r="F20" s="126"/>
      <c r="G20" s="126"/>
      <c r="H20" s="125"/>
      <c r="I20" s="125"/>
      <c r="J20" s="125"/>
      <c r="K20" s="125"/>
    </row>
    <row r="21" spans="2:23" ht="14.25" customHeight="1">
      <c r="B21" s="21" t="s">
        <v>10</v>
      </c>
      <c r="C21" s="22"/>
      <c r="D21" s="22"/>
      <c r="E21" s="22"/>
      <c r="F21" s="22"/>
      <c r="G21" s="22"/>
      <c r="H21" s="22"/>
      <c r="I21" s="22"/>
      <c r="J21" s="22"/>
      <c r="K21" s="22"/>
      <c r="R21" s="23"/>
      <c r="S21" s="23"/>
      <c r="T21" s="23"/>
      <c r="U21" s="23"/>
      <c r="V21" s="23"/>
      <c r="W21" s="24"/>
    </row>
    <row r="22" spans="2:21" s="38" customFormat="1" ht="23.25" customHeight="1">
      <c r="B22" s="25" t="str">
        <f>'[1]scheda domestici formule'!B15</f>
        <v>1 ottobre - 31 dicembre 2023</v>
      </c>
      <c r="C22" s="26" t="s">
        <v>55</v>
      </c>
      <c r="D22" s="27"/>
      <c r="E22" s="28"/>
      <c r="F22" s="29" t="s">
        <v>56</v>
      </c>
      <c r="G22" s="29" t="s">
        <v>57</v>
      </c>
      <c r="H22" s="29" t="s">
        <v>58</v>
      </c>
      <c r="I22" s="30" t="s">
        <v>59</v>
      </c>
      <c r="J22" s="31" t="s">
        <v>18</v>
      </c>
      <c r="K22" s="32"/>
      <c r="L22" s="33"/>
      <c r="M22" s="34" t="s">
        <v>19</v>
      </c>
      <c r="N22" s="34" t="s">
        <v>20</v>
      </c>
      <c r="O22" s="34" t="s">
        <v>21</v>
      </c>
      <c r="P22" s="35" t="s">
        <v>22</v>
      </c>
      <c r="Q22" s="35" t="s">
        <v>23</v>
      </c>
      <c r="R22" s="36" t="s">
        <v>24</v>
      </c>
      <c r="S22" s="37" t="s">
        <v>25</v>
      </c>
      <c r="T22" s="37" t="s">
        <v>26</v>
      </c>
      <c r="U22" s="36" t="s">
        <v>27</v>
      </c>
    </row>
    <row r="23" spans="2:21" s="38" customFormat="1" ht="14.25" customHeight="1">
      <c r="B23" s="39" t="s">
        <v>28</v>
      </c>
      <c r="C23" s="40" t="s">
        <v>29</v>
      </c>
      <c r="D23" s="40" t="s">
        <v>30</v>
      </c>
      <c r="E23" s="40" t="s">
        <v>31</v>
      </c>
      <c r="F23" s="40"/>
      <c r="G23" s="40"/>
      <c r="H23" s="40"/>
      <c r="I23" s="40"/>
      <c r="J23" s="42" t="s">
        <v>29</v>
      </c>
      <c r="K23" s="43" t="s">
        <v>30</v>
      </c>
      <c r="L23" s="44" t="s">
        <v>31</v>
      </c>
      <c r="M23" s="45"/>
      <c r="N23" s="45"/>
      <c r="O23" s="45"/>
      <c r="P23" s="46"/>
      <c r="Q23" s="46"/>
      <c r="R23" s="47"/>
      <c r="S23" s="48"/>
      <c r="T23" s="48"/>
      <c r="U23" s="47"/>
    </row>
    <row r="24" spans="2:35" s="59" customFormat="1" ht="14.25" customHeight="1">
      <c r="B24" s="49" t="str">
        <f>'[1]AUTGpi_III-23'!B22</f>
        <v>ottobre 2023</v>
      </c>
      <c r="C24" s="50">
        <f>'[1]TGMicroImprese_IV-2023'!$B$1*'[1]TGMicroImprese_IV-2023'!E10</f>
        <v>0.1590116</v>
      </c>
      <c r="D24" s="50">
        <f>'[1]TGMicroImprese_IV-2023'!$B$1*'[1]TGMicroImprese_IV-2023'!F10</f>
        <v>0.16349410000000003</v>
      </c>
      <c r="E24" s="50">
        <f>'[1]TGMicroImprese_IV-2023'!$B$1*'[1]TGMicroImprese_IV-2023'!G10</f>
        <v>0.1309836</v>
      </c>
      <c r="F24" s="50">
        <f>'[1]TGMicroImprese_IV-2023'!B4</f>
        <v>0.0106194</v>
      </c>
      <c r="G24" s="50">
        <f>'[1]TGMicroImprese_IV-2023'!B18</f>
        <v>0.00045</v>
      </c>
      <c r="H24" s="50">
        <f>'[1]TGMicroImprese_IV-2023'!B19</f>
        <v>0.0008500000000000001</v>
      </c>
      <c r="I24" s="50"/>
      <c r="J24" s="51">
        <f>C24+F24+G24+H24</f>
        <v>0.170931</v>
      </c>
      <c r="K24" s="52">
        <f>D24+F24+G24+H24</f>
        <v>0.17541350000000003</v>
      </c>
      <c r="L24" s="53">
        <f>E24+F24+G24+H24</f>
        <v>0.142903</v>
      </c>
      <c r="M24" s="54">
        <f>'[1]DIS Tabella 3 TIT'!N10/100</f>
        <v>0.0006</v>
      </c>
      <c r="N24" s="54">
        <f>'[1]TRAS Tabella 1 TIT'!J9/100</f>
        <v>0.00848</v>
      </c>
      <c r="O24" s="55" t="s">
        <v>33</v>
      </c>
      <c r="P24" s="54">
        <f>'[1]UC Tab 7'!C12/100</f>
        <v>0.00095</v>
      </c>
      <c r="Q24" s="54">
        <f>'[1]UC Tab 7'!F12/100</f>
        <v>0</v>
      </c>
      <c r="R24" s="56">
        <f>M24+N24+P24+Q24</f>
        <v>0.010029999999999999</v>
      </c>
      <c r="S24" s="54">
        <f>'[1]Asos Tab 1'!E15/100</f>
        <v>0.035648</v>
      </c>
      <c r="T24" s="54">
        <f>'[1]Arim Tab 6'!E14/100</f>
        <v>0.002318</v>
      </c>
      <c r="U24" s="56">
        <f>S24+T24</f>
        <v>0.037966</v>
      </c>
      <c r="V24" s="57"/>
      <c r="W24" s="57"/>
      <c r="X24" s="57"/>
      <c r="Y24" s="38"/>
      <c r="Z24" s="38"/>
      <c r="AA24" s="38"/>
      <c r="AB24" s="58"/>
      <c r="AC24" s="58"/>
      <c r="AD24" s="58"/>
      <c r="AE24" s="38"/>
      <c r="AF24" s="38"/>
      <c r="AG24" s="38"/>
      <c r="AH24" s="38"/>
      <c r="AI24" s="38"/>
    </row>
    <row r="25" spans="2:35" s="59" customFormat="1" ht="14.25" customHeight="1">
      <c r="B25" s="49" t="str">
        <f>'[1]AUTGpi_III-23'!B23</f>
        <v>novembre 2023</v>
      </c>
      <c r="C25" s="50">
        <f>'[1]TGMicroImprese_IV-2023'!$B$1*'[1]TGMicroImprese_IV-2023'!J10</f>
        <v>0.15370520000000001</v>
      </c>
      <c r="D25" s="50">
        <f>'[1]TGMicroImprese_IV-2023'!$B$1*'[1]TGMicroImprese_IV-2023'!K10</f>
        <v>0.14108160000000003</v>
      </c>
      <c r="E25" s="50">
        <f>'[1]TGMicroImprese_IV-2023'!$B$1*'[1]TGMicroImprese_IV-2023'!L10</f>
        <v>0.11583220000000001</v>
      </c>
      <c r="F25" s="50">
        <f>'[1]TGMicroImprese_IV-2023'!B5</f>
        <v>0.011051700000000001</v>
      </c>
      <c r="G25" s="50">
        <f>'[1]TGMicroImprese_IV-2023'!B18</f>
        <v>0.00045</v>
      </c>
      <c r="H25" s="50">
        <f>'[1]TGMicroImprese_IV-2023'!B19</f>
        <v>0.0008500000000000001</v>
      </c>
      <c r="I25" s="50"/>
      <c r="J25" s="51">
        <f>C25+F25+G25+H25</f>
        <v>0.1660569</v>
      </c>
      <c r="K25" s="52">
        <f>D25+F25+G25+H25</f>
        <v>0.15343330000000002</v>
      </c>
      <c r="L25" s="53">
        <f>E25+F25+G25+H25</f>
        <v>0.12818390000000002</v>
      </c>
      <c r="M25" s="60"/>
      <c r="N25" s="60"/>
      <c r="O25" s="61"/>
      <c r="P25" s="60"/>
      <c r="Q25" s="60"/>
      <c r="R25" s="62"/>
      <c r="S25" s="60"/>
      <c r="T25" s="60"/>
      <c r="U25" s="62"/>
      <c r="V25" s="57"/>
      <c r="W25" s="57"/>
      <c r="X25" s="57"/>
      <c r="Y25" s="38"/>
      <c r="Z25" s="38"/>
      <c r="AA25" s="38"/>
      <c r="AB25" s="58"/>
      <c r="AC25" s="58"/>
      <c r="AD25" s="58"/>
      <c r="AE25" s="38"/>
      <c r="AF25" s="38"/>
      <c r="AG25" s="38"/>
      <c r="AH25" s="38"/>
      <c r="AI25" s="38"/>
    </row>
    <row r="26" spans="2:35" s="59" customFormat="1" ht="14.25" customHeight="1">
      <c r="B26" s="49" t="str">
        <f>'[1]AUTGpi_III-23'!B24</f>
        <v>dicembre 2023</v>
      </c>
      <c r="C26" s="50">
        <f>'[1]TGMicroImprese_IV-2023'!$B$1*'[1]TGMicroImprese_IV-2023'!O10</f>
        <v>0.145057</v>
      </c>
      <c r="D26" s="50">
        <f>'[1]TGMicroImprese_IV-2023'!$B$1*'[1]TGMicroImprese_IV-2023'!P10</f>
        <v>0.1305568</v>
      </c>
      <c r="E26" s="50">
        <f>'[1]TGMicroImprese_IV-2023'!$B$1*'[1]TGMicroImprese_IV-2023'!Q10</f>
        <v>0.115896</v>
      </c>
      <c r="F26" s="50">
        <f>'[1]TGMicroImprese_IV-2023'!B6</f>
        <v>0.0131406</v>
      </c>
      <c r="G26" s="50">
        <f>'[1]TGMicroImprese_IV-2023'!B18</f>
        <v>0.00045</v>
      </c>
      <c r="H26" s="50">
        <f>'[1]TGMicroImprese_IV-2023'!B19</f>
        <v>0.0008500000000000001</v>
      </c>
      <c r="I26" s="50"/>
      <c r="J26" s="51">
        <f>C26+F26+G26+H26</f>
        <v>0.1594976</v>
      </c>
      <c r="K26" s="52">
        <f>D26+F26+G26+H26</f>
        <v>0.1449974</v>
      </c>
      <c r="L26" s="53">
        <f>E26+F26+G26+H26</f>
        <v>0.1303366</v>
      </c>
      <c r="M26" s="63"/>
      <c r="N26" s="63"/>
      <c r="O26" s="64"/>
      <c r="P26" s="63"/>
      <c r="Q26" s="63"/>
      <c r="R26" s="65"/>
      <c r="S26" s="63"/>
      <c r="T26" s="63"/>
      <c r="U26" s="65"/>
      <c r="V26" s="57"/>
      <c r="W26" s="57"/>
      <c r="X26" s="57"/>
      <c r="Y26" s="38"/>
      <c r="Z26" s="38"/>
      <c r="AA26" s="38"/>
      <c r="AB26" s="58"/>
      <c r="AC26" s="58"/>
      <c r="AD26" s="58"/>
      <c r="AE26" s="38"/>
      <c r="AF26" s="38"/>
      <c r="AG26" s="38"/>
      <c r="AH26" s="38"/>
      <c r="AI26" s="38"/>
    </row>
    <row r="27" spans="2:30" s="38" customFormat="1" ht="14.25" customHeight="1">
      <c r="B27" s="66" t="s">
        <v>36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f>'[1]TGMicroImprese_IV-2023'!B20</f>
        <v>28.022399999999998</v>
      </c>
      <c r="J27" s="68">
        <f>C27+D27+E27+F27+G27+H27+I27</f>
        <v>28.022399999999998</v>
      </c>
      <c r="K27" s="69"/>
      <c r="L27" s="70"/>
      <c r="M27" s="71">
        <f>'[1]DIS Tabella 3 TIT'!F10/100</f>
        <v>4.6057999999999995</v>
      </c>
      <c r="N27" s="72" t="s">
        <v>33</v>
      </c>
      <c r="O27" s="71">
        <f>'[1]MIS Tabelle TIME'!F8/100</f>
        <v>20.4612</v>
      </c>
      <c r="P27" s="67" t="s">
        <v>33</v>
      </c>
      <c r="Q27" s="73">
        <f>'[1]UC Tab 7'!D12/100</f>
        <v>0</v>
      </c>
      <c r="R27" s="74">
        <f>M27+O27+Q27</f>
        <v>25.067</v>
      </c>
      <c r="S27" s="67">
        <f>'[1]Asos Tab 1'!C15/100</f>
        <v>11.517600000000002</v>
      </c>
      <c r="T27" s="67">
        <f>'[1]Arim Tab 6'!C14/100</f>
        <v>5.7936000000000005</v>
      </c>
      <c r="U27" s="74">
        <f>S27+T27</f>
        <v>17.311200000000003</v>
      </c>
      <c r="V27" s="75"/>
      <c r="W27" s="76"/>
      <c r="X27" s="76"/>
      <c r="AB27" s="58"/>
      <c r="AC27" s="58"/>
      <c r="AD27" s="58"/>
    </row>
    <row r="28" spans="2:30" s="38" customFormat="1" ht="14.25" customHeight="1">
      <c r="B28" s="66" t="s">
        <v>37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8">
        <f>C28+D28+E28+F28+G28+H28+I28</f>
        <v>0</v>
      </c>
      <c r="K28" s="69"/>
      <c r="L28" s="70"/>
      <c r="M28" s="71">
        <f>'[1]DIS Tabella 3 TIT'!J10/100</f>
        <v>28.7506</v>
      </c>
      <c r="N28" s="72" t="s">
        <v>33</v>
      </c>
      <c r="O28" s="67" t="s">
        <v>33</v>
      </c>
      <c r="P28" s="67" t="s">
        <v>33</v>
      </c>
      <c r="Q28" s="67" t="s">
        <v>33</v>
      </c>
      <c r="R28" s="74">
        <f>M28</f>
        <v>28.7506</v>
      </c>
      <c r="S28" s="67">
        <f>'[1]Asos Tab 1'!D15/100</f>
        <v>13.2096</v>
      </c>
      <c r="T28" s="67">
        <f>'[1]Arim Tab 6'!D14/100</f>
        <v>6.645599999999999</v>
      </c>
      <c r="U28" s="74">
        <f>S28+T28</f>
        <v>19.8552</v>
      </c>
      <c r="AB28" s="58"/>
      <c r="AC28" s="58"/>
      <c r="AD28" s="58"/>
    </row>
    <row r="29" spans="2:22" ht="25.5" customHeight="1">
      <c r="B29" s="77" t="s">
        <v>38</v>
      </c>
      <c r="C29" s="78"/>
      <c r="D29" s="78"/>
      <c r="E29" s="78"/>
      <c r="F29" s="78"/>
      <c r="G29" s="78"/>
      <c r="H29" s="78"/>
      <c r="I29" s="78"/>
      <c r="J29" s="79" t="s">
        <v>39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  <c r="V29" s="81"/>
    </row>
    <row r="30" spans="3:21" ht="15" customHeight="1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4.25" customHeight="1">
      <c r="B31" s="21" t="s">
        <v>40</v>
      </c>
      <c r="C31" s="82"/>
      <c r="D31" s="82"/>
      <c r="E31" s="82"/>
      <c r="F31" s="82"/>
      <c r="G31" s="82"/>
      <c r="H31" s="82"/>
      <c r="I31" s="8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s="38" customFormat="1" ht="23.25" customHeight="1">
      <c r="B32" s="25" t="str">
        <f>B22</f>
        <v>1 ottobre - 31 dicembre 2023</v>
      </c>
      <c r="C32" s="26" t="s">
        <v>55</v>
      </c>
      <c r="D32" s="27"/>
      <c r="E32" s="28"/>
      <c r="F32" s="29" t="s">
        <v>56</v>
      </c>
      <c r="G32" s="29" t="s">
        <v>57</v>
      </c>
      <c r="H32" s="29" t="s">
        <v>58</v>
      </c>
      <c r="I32" s="30" t="s">
        <v>59</v>
      </c>
      <c r="J32" s="88" t="s">
        <v>18</v>
      </c>
      <c r="K32" s="89"/>
      <c r="L32" s="90"/>
      <c r="M32" s="91" t="s">
        <v>19</v>
      </c>
      <c r="N32" s="91" t="s">
        <v>20</v>
      </c>
      <c r="O32" s="91" t="s">
        <v>21</v>
      </c>
      <c r="P32" s="92" t="s">
        <v>22</v>
      </c>
      <c r="Q32" s="92" t="s">
        <v>23</v>
      </c>
      <c r="R32" s="93" t="s">
        <v>24</v>
      </c>
      <c r="S32" s="94" t="s">
        <v>25</v>
      </c>
      <c r="T32" s="94" t="s">
        <v>26</v>
      </c>
      <c r="U32" s="93" t="s">
        <v>27</v>
      </c>
    </row>
    <row r="33" spans="2:21" s="38" customFormat="1" ht="14.25" customHeight="1">
      <c r="B33" s="39" t="s">
        <v>28</v>
      </c>
      <c r="C33" s="95" t="s">
        <v>29</v>
      </c>
      <c r="D33" s="95" t="s">
        <v>30</v>
      </c>
      <c r="E33" s="95" t="s">
        <v>31</v>
      </c>
      <c r="F33" s="95"/>
      <c r="G33" s="95"/>
      <c r="H33" s="95"/>
      <c r="I33" s="95"/>
      <c r="J33" s="97" t="s">
        <v>29</v>
      </c>
      <c r="K33" s="98" t="s">
        <v>30</v>
      </c>
      <c r="L33" s="99" t="s">
        <v>31</v>
      </c>
      <c r="M33" s="100"/>
      <c r="N33" s="100"/>
      <c r="O33" s="100"/>
      <c r="P33" s="101"/>
      <c r="Q33" s="101"/>
      <c r="R33" s="102"/>
      <c r="S33" s="103"/>
      <c r="T33" s="103"/>
      <c r="U33" s="102"/>
    </row>
    <row r="34" spans="2:35" s="59" customFormat="1" ht="14.25" customHeight="1">
      <c r="B34" s="49" t="str">
        <f aca="true" t="shared" si="0" ref="B34:L38">B24</f>
        <v>ottobre 2023</v>
      </c>
      <c r="C34" s="50">
        <f t="shared" si="0"/>
        <v>0.1590116</v>
      </c>
      <c r="D34" s="50">
        <f t="shared" si="0"/>
        <v>0.16349410000000003</v>
      </c>
      <c r="E34" s="50">
        <f t="shared" si="0"/>
        <v>0.1309836</v>
      </c>
      <c r="F34" s="50">
        <f t="shared" si="0"/>
        <v>0.0106194</v>
      </c>
      <c r="G34" s="50">
        <f t="shared" si="0"/>
        <v>0.00045</v>
      </c>
      <c r="H34" s="50">
        <f t="shared" si="0"/>
        <v>0.0008500000000000001</v>
      </c>
      <c r="I34" s="50"/>
      <c r="J34" s="51">
        <f aca="true" t="shared" si="1" ref="J34:L36">J24</f>
        <v>0.170931</v>
      </c>
      <c r="K34" s="52">
        <f t="shared" si="1"/>
        <v>0.17541350000000003</v>
      </c>
      <c r="L34" s="53">
        <f t="shared" si="1"/>
        <v>0.142903</v>
      </c>
      <c r="M34" s="54">
        <f>'[1]DIS Tabella 3 TIT'!N11/100</f>
        <v>0.0006</v>
      </c>
      <c r="N34" s="54">
        <f>N24</f>
        <v>0.00848</v>
      </c>
      <c r="O34" s="55" t="s">
        <v>33</v>
      </c>
      <c r="P34" s="54">
        <f>'[1]UC Tab 7'!C13/100</f>
        <v>0.00095</v>
      </c>
      <c r="Q34" s="54">
        <f>'[1]UC Tab 7'!F13/100</f>
        <v>0</v>
      </c>
      <c r="R34" s="56">
        <f>M34+N34+P34+Q34</f>
        <v>0.010029999999999999</v>
      </c>
      <c r="S34" s="54">
        <f>'[1]Asos Tab 1'!E16/100</f>
        <v>0.035648</v>
      </c>
      <c r="T34" s="54">
        <f>'[1]Arim Tab 6'!E15/100</f>
        <v>0.002318</v>
      </c>
      <c r="U34" s="56">
        <f>S34+T34</f>
        <v>0.037966</v>
      </c>
      <c r="V34" s="57"/>
      <c r="W34" s="57"/>
      <c r="X34" s="57"/>
      <c r="Y34" s="38"/>
      <c r="Z34" s="38"/>
      <c r="AA34" s="38"/>
      <c r="AB34" s="58"/>
      <c r="AC34" s="58"/>
      <c r="AD34" s="58"/>
      <c r="AE34" s="38"/>
      <c r="AF34" s="38"/>
      <c r="AG34" s="38"/>
      <c r="AH34" s="38"/>
      <c r="AI34" s="38"/>
    </row>
    <row r="35" spans="2:35" s="59" customFormat="1" ht="14.25" customHeight="1">
      <c r="B35" s="49" t="str">
        <f>B25</f>
        <v>novembre 2023</v>
      </c>
      <c r="C35" s="50">
        <f t="shared" si="0"/>
        <v>0.15370520000000001</v>
      </c>
      <c r="D35" s="50">
        <f t="shared" si="0"/>
        <v>0.14108160000000003</v>
      </c>
      <c r="E35" s="50">
        <f t="shared" si="0"/>
        <v>0.11583220000000001</v>
      </c>
      <c r="F35" s="50">
        <f t="shared" si="0"/>
        <v>0.011051700000000001</v>
      </c>
      <c r="G35" s="50">
        <f t="shared" si="0"/>
        <v>0.00045</v>
      </c>
      <c r="H35" s="50">
        <f t="shared" si="0"/>
        <v>0.0008500000000000001</v>
      </c>
      <c r="I35" s="50"/>
      <c r="J35" s="51">
        <f t="shared" si="1"/>
        <v>0.1660569</v>
      </c>
      <c r="K35" s="52">
        <f t="shared" si="1"/>
        <v>0.15343330000000002</v>
      </c>
      <c r="L35" s="53">
        <f t="shared" si="1"/>
        <v>0.12818390000000002</v>
      </c>
      <c r="M35" s="60"/>
      <c r="N35" s="60"/>
      <c r="O35" s="61"/>
      <c r="P35" s="60"/>
      <c r="Q35" s="60"/>
      <c r="R35" s="62"/>
      <c r="S35" s="60"/>
      <c r="T35" s="60"/>
      <c r="U35" s="62"/>
      <c r="V35" s="57"/>
      <c r="W35" s="57"/>
      <c r="X35" s="57"/>
      <c r="Y35" s="38"/>
      <c r="Z35" s="38"/>
      <c r="AA35" s="38"/>
      <c r="AB35" s="58"/>
      <c r="AC35" s="58"/>
      <c r="AD35" s="58"/>
      <c r="AE35" s="38"/>
      <c r="AF35" s="38"/>
      <c r="AG35" s="38"/>
      <c r="AH35" s="38"/>
      <c r="AI35" s="38"/>
    </row>
    <row r="36" spans="2:35" s="59" customFormat="1" ht="14.25" customHeight="1">
      <c r="B36" s="49" t="str">
        <f>B26</f>
        <v>dicembre 2023</v>
      </c>
      <c r="C36" s="50">
        <f t="shared" si="0"/>
        <v>0.145057</v>
      </c>
      <c r="D36" s="50">
        <f t="shared" si="0"/>
        <v>0.1305568</v>
      </c>
      <c r="E36" s="50">
        <f t="shared" si="0"/>
        <v>0.115896</v>
      </c>
      <c r="F36" s="50">
        <f t="shared" si="0"/>
        <v>0.0131406</v>
      </c>
      <c r="G36" s="50">
        <f t="shared" si="0"/>
        <v>0.00045</v>
      </c>
      <c r="H36" s="50">
        <f t="shared" si="0"/>
        <v>0.0008500000000000001</v>
      </c>
      <c r="I36" s="50"/>
      <c r="J36" s="51">
        <f t="shared" si="1"/>
        <v>0.1594976</v>
      </c>
      <c r="K36" s="52">
        <f t="shared" si="1"/>
        <v>0.1449974</v>
      </c>
      <c r="L36" s="53">
        <f t="shared" si="1"/>
        <v>0.1303366</v>
      </c>
      <c r="M36" s="63"/>
      <c r="N36" s="63"/>
      <c r="O36" s="64"/>
      <c r="P36" s="63"/>
      <c r="Q36" s="63"/>
      <c r="R36" s="65"/>
      <c r="S36" s="63"/>
      <c r="T36" s="63"/>
      <c r="U36" s="65"/>
      <c r="V36" s="57"/>
      <c r="W36" s="57"/>
      <c r="X36" s="57"/>
      <c r="Y36" s="38"/>
      <c r="Z36" s="38"/>
      <c r="AA36" s="38"/>
      <c r="AB36" s="58"/>
      <c r="AC36" s="58"/>
      <c r="AD36" s="58"/>
      <c r="AE36" s="38"/>
      <c r="AF36" s="38"/>
      <c r="AG36" s="38"/>
      <c r="AH36" s="38"/>
      <c r="AI36" s="38"/>
    </row>
    <row r="37" spans="2:30" s="38" customFormat="1" ht="14.25" customHeight="1">
      <c r="B37" s="66" t="s">
        <v>36</v>
      </c>
      <c r="C37" s="67">
        <f t="shared" si="0"/>
        <v>0</v>
      </c>
      <c r="D37" s="67">
        <f t="shared" si="0"/>
        <v>0</v>
      </c>
      <c r="E37" s="67">
        <f t="shared" si="0"/>
        <v>0</v>
      </c>
      <c r="F37" s="67">
        <f t="shared" si="0"/>
        <v>0</v>
      </c>
      <c r="G37" s="67">
        <f t="shared" si="0"/>
        <v>0</v>
      </c>
      <c r="H37" s="67">
        <f t="shared" si="0"/>
        <v>0</v>
      </c>
      <c r="I37" s="67">
        <f t="shared" si="0"/>
        <v>28.022399999999998</v>
      </c>
      <c r="J37" s="68">
        <f t="shared" si="0"/>
        <v>28.022399999999998</v>
      </c>
      <c r="K37" s="69">
        <f t="shared" si="0"/>
        <v>0</v>
      </c>
      <c r="L37" s="70">
        <f t="shared" si="0"/>
        <v>0</v>
      </c>
      <c r="M37" s="71">
        <f>'[1]DIS Tabella 3 TIT'!F11/100</f>
        <v>4.6057999999999995</v>
      </c>
      <c r="N37" s="72" t="s">
        <v>33</v>
      </c>
      <c r="O37" s="71">
        <f>O27</f>
        <v>20.4612</v>
      </c>
      <c r="P37" s="67" t="s">
        <v>33</v>
      </c>
      <c r="Q37" s="73">
        <f>'[1]UC Tab 7'!D13/100</f>
        <v>0</v>
      </c>
      <c r="R37" s="74">
        <f>M37+O37+Q37</f>
        <v>25.067</v>
      </c>
      <c r="S37" s="67">
        <f>'[1]Asos Tab 1'!C16/100</f>
        <v>11.517600000000002</v>
      </c>
      <c r="T37" s="67">
        <f>'[1]Arim Tab 6'!C15/100</f>
        <v>5.7936000000000005</v>
      </c>
      <c r="U37" s="74">
        <f>S37+T37</f>
        <v>17.311200000000003</v>
      </c>
      <c r="V37" s="75"/>
      <c r="W37" s="76"/>
      <c r="X37" s="76"/>
      <c r="AB37" s="58"/>
      <c r="AC37" s="58"/>
      <c r="AD37" s="58"/>
    </row>
    <row r="38" spans="2:30" s="38" customFormat="1" ht="14.25" customHeight="1">
      <c r="B38" s="66" t="s">
        <v>37</v>
      </c>
      <c r="C38" s="67">
        <f t="shared" si="0"/>
        <v>0</v>
      </c>
      <c r="D38" s="67">
        <f t="shared" si="0"/>
        <v>0</v>
      </c>
      <c r="E38" s="67">
        <f t="shared" si="0"/>
        <v>0</v>
      </c>
      <c r="F38" s="67">
        <f t="shared" si="0"/>
        <v>0</v>
      </c>
      <c r="G38" s="67">
        <f t="shared" si="0"/>
        <v>0</v>
      </c>
      <c r="H38" s="67">
        <f t="shared" si="0"/>
        <v>0</v>
      </c>
      <c r="I38" s="67">
        <f t="shared" si="0"/>
        <v>0</v>
      </c>
      <c r="J38" s="68">
        <f t="shared" si="0"/>
        <v>0</v>
      </c>
      <c r="K38" s="69">
        <f t="shared" si="0"/>
        <v>0</v>
      </c>
      <c r="L38" s="70">
        <f t="shared" si="0"/>
        <v>0</v>
      </c>
      <c r="M38" s="71">
        <f>'[1]DIS Tabella 3 TIT'!J11/100</f>
        <v>27.229400000000002</v>
      </c>
      <c r="N38" s="72" t="s">
        <v>33</v>
      </c>
      <c r="O38" s="67" t="s">
        <v>33</v>
      </c>
      <c r="P38" s="67" t="s">
        <v>33</v>
      </c>
      <c r="Q38" s="67" t="s">
        <v>33</v>
      </c>
      <c r="R38" s="74">
        <f>M38</f>
        <v>27.229400000000002</v>
      </c>
      <c r="S38" s="67">
        <f>'[1]Asos Tab 1'!D16/100</f>
        <v>12.511199999999999</v>
      </c>
      <c r="T38" s="67">
        <f>'[1]Arim Tab 6'!D15/100</f>
        <v>6.295200000000001</v>
      </c>
      <c r="U38" s="74">
        <f>S38+T38</f>
        <v>18.8064</v>
      </c>
      <c r="AB38" s="58"/>
      <c r="AC38" s="58"/>
      <c r="AD38" s="58"/>
    </row>
    <row r="39" spans="2:22" ht="25.5" customHeight="1">
      <c r="B39" s="77" t="s">
        <v>38</v>
      </c>
      <c r="C39" s="78"/>
      <c r="D39" s="78"/>
      <c r="E39" s="78"/>
      <c r="F39" s="78"/>
      <c r="G39" s="78"/>
      <c r="H39" s="78"/>
      <c r="I39" s="78"/>
      <c r="J39" s="79" t="s">
        <v>39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  <c r="V39" s="81"/>
    </row>
    <row r="40" spans="3:21" ht="1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4.25" customHeight="1">
      <c r="B41" s="21" t="s">
        <v>41</v>
      </c>
      <c r="C41" s="82"/>
      <c r="D41" s="82"/>
      <c r="E41" s="82"/>
      <c r="F41" s="82"/>
      <c r="G41" s="82"/>
      <c r="H41" s="82"/>
      <c r="I41" s="8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38" customFormat="1" ht="23.25" customHeight="1">
      <c r="B42" s="25" t="str">
        <f>B32</f>
        <v>1 ottobre - 31 dicembre 2023</v>
      </c>
      <c r="C42" s="26" t="s">
        <v>55</v>
      </c>
      <c r="D42" s="27"/>
      <c r="E42" s="28"/>
      <c r="F42" s="29" t="s">
        <v>56</v>
      </c>
      <c r="G42" s="29" t="s">
        <v>57</v>
      </c>
      <c r="H42" s="29" t="s">
        <v>58</v>
      </c>
      <c r="I42" s="30" t="s">
        <v>59</v>
      </c>
      <c r="J42" s="88" t="s">
        <v>18</v>
      </c>
      <c r="K42" s="89"/>
      <c r="L42" s="90"/>
      <c r="M42" s="91" t="s">
        <v>19</v>
      </c>
      <c r="N42" s="91" t="s">
        <v>20</v>
      </c>
      <c r="O42" s="91" t="s">
        <v>21</v>
      </c>
      <c r="P42" s="92" t="s">
        <v>22</v>
      </c>
      <c r="Q42" s="92" t="s">
        <v>23</v>
      </c>
      <c r="R42" s="93" t="s">
        <v>24</v>
      </c>
      <c r="S42" s="94" t="s">
        <v>25</v>
      </c>
      <c r="T42" s="94" t="s">
        <v>26</v>
      </c>
      <c r="U42" s="93" t="s">
        <v>27</v>
      </c>
    </row>
    <row r="43" spans="2:21" s="38" customFormat="1" ht="14.25" customHeight="1">
      <c r="B43" s="39" t="s">
        <v>28</v>
      </c>
      <c r="C43" s="95" t="s">
        <v>29</v>
      </c>
      <c r="D43" s="95" t="s">
        <v>30</v>
      </c>
      <c r="E43" s="95" t="s">
        <v>31</v>
      </c>
      <c r="F43" s="95"/>
      <c r="G43" s="95"/>
      <c r="H43" s="95"/>
      <c r="I43" s="95"/>
      <c r="J43" s="97" t="s">
        <v>29</v>
      </c>
      <c r="K43" s="98" t="s">
        <v>30</v>
      </c>
      <c r="L43" s="99" t="s">
        <v>31</v>
      </c>
      <c r="M43" s="100"/>
      <c r="N43" s="100"/>
      <c r="O43" s="100"/>
      <c r="P43" s="101"/>
      <c r="Q43" s="101"/>
      <c r="R43" s="102"/>
      <c r="S43" s="103"/>
      <c r="T43" s="103"/>
      <c r="U43" s="102"/>
    </row>
    <row r="44" spans="2:35" s="59" customFormat="1" ht="14.25" customHeight="1">
      <c r="B44" s="49" t="str">
        <f>B34</f>
        <v>ottobre 2023</v>
      </c>
      <c r="C44" s="50">
        <f aca="true" t="shared" si="2" ref="C44:L48">C34</f>
        <v>0.1590116</v>
      </c>
      <c r="D44" s="50">
        <f t="shared" si="2"/>
        <v>0.16349410000000003</v>
      </c>
      <c r="E44" s="50">
        <f t="shared" si="2"/>
        <v>0.1309836</v>
      </c>
      <c r="F44" s="50">
        <f t="shared" si="2"/>
        <v>0.0106194</v>
      </c>
      <c r="G44" s="50">
        <f t="shared" si="2"/>
        <v>0.00045</v>
      </c>
      <c r="H44" s="50">
        <f t="shared" si="2"/>
        <v>0.0008500000000000001</v>
      </c>
      <c r="I44" s="50"/>
      <c r="J44" s="51">
        <f aca="true" t="shared" si="3" ref="J44:L46">J34</f>
        <v>0.170931</v>
      </c>
      <c r="K44" s="52">
        <f t="shared" si="3"/>
        <v>0.17541350000000003</v>
      </c>
      <c r="L44" s="53">
        <f t="shared" si="3"/>
        <v>0.142903</v>
      </c>
      <c r="M44" s="54">
        <f>'[1]DIS Tabella 3 TIT'!N12/100</f>
        <v>0.0006</v>
      </c>
      <c r="N44" s="54">
        <f>N34</f>
        <v>0.00848</v>
      </c>
      <c r="O44" s="55" t="s">
        <v>33</v>
      </c>
      <c r="P44" s="54">
        <f>'[1]UC Tab 7'!C14/100</f>
        <v>0.00095</v>
      </c>
      <c r="Q44" s="54">
        <f>'[1]UC Tab 7'!F14/100</f>
        <v>0</v>
      </c>
      <c r="R44" s="56">
        <f>M44+N44+P44+Q44</f>
        <v>0.010029999999999999</v>
      </c>
      <c r="S44" s="54">
        <f>'[1]Asos Tab 1'!E17/100</f>
        <v>0.035648</v>
      </c>
      <c r="T44" s="54">
        <f>'[1]Arim Tab 6'!E16/100</f>
        <v>0.002318</v>
      </c>
      <c r="U44" s="56">
        <f>S44+T44</f>
        <v>0.037966</v>
      </c>
      <c r="V44" s="57"/>
      <c r="W44" s="57"/>
      <c r="X44" s="57"/>
      <c r="Y44" s="38"/>
      <c r="Z44" s="38"/>
      <c r="AA44" s="38"/>
      <c r="AB44" s="58"/>
      <c r="AC44" s="58"/>
      <c r="AD44" s="58"/>
      <c r="AE44" s="38"/>
      <c r="AF44" s="38"/>
      <c r="AG44" s="38"/>
      <c r="AH44" s="38"/>
      <c r="AI44" s="38"/>
    </row>
    <row r="45" spans="2:35" s="59" customFormat="1" ht="14.25" customHeight="1">
      <c r="B45" s="49" t="str">
        <f>B35</f>
        <v>novembre 2023</v>
      </c>
      <c r="C45" s="50">
        <f t="shared" si="2"/>
        <v>0.15370520000000001</v>
      </c>
      <c r="D45" s="50">
        <f t="shared" si="2"/>
        <v>0.14108160000000003</v>
      </c>
      <c r="E45" s="50">
        <f t="shared" si="2"/>
        <v>0.11583220000000001</v>
      </c>
      <c r="F45" s="50">
        <f t="shared" si="2"/>
        <v>0.011051700000000001</v>
      </c>
      <c r="G45" s="50">
        <f t="shared" si="2"/>
        <v>0.00045</v>
      </c>
      <c r="H45" s="50">
        <f t="shared" si="2"/>
        <v>0.0008500000000000001</v>
      </c>
      <c r="I45" s="50"/>
      <c r="J45" s="51">
        <f t="shared" si="3"/>
        <v>0.1660569</v>
      </c>
      <c r="K45" s="52">
        <f t="shared" si="3"/>
        <v>0.15343330000000002</v>
      </c>
      <c r="L45" s="53">
        <f t="shared" si="3"/>
        <v>0.12818390000000002</v>
      </c>
      <c r="M45" s="60"/>
      <c r="N45" s="60"/>
      <c r="O45" s="61"/>
      <c r="P45" s="60"/>
      <c r="Q45" s="60"/>
      <c r="R45" s="62"/>
      <c r="S45" s="60"/>
      <c r="T45" s="60"/>
      <c r="U45" s="62"/>
      <c r="V45" s="57"/>
      <c r="W45" s="57"/>
      <c r="X45" s="57"/>
      <c r="Y45" s="38"/>
      <c r="Z45" s="38"/>
      <c r="AA45" s="38"/>
      <c r="AB45" s="58"/>
      <c r="AC45" s="58"/>
      <c r="AD45" s="58"/>
      <c r="AE45" s="38"/>
      <c r="AF45" s="38"/>
      <c r="AG45" s="38"/>
      <c r="AH45" s="38"/>
      <c r="AI45" s="38"/>
    </row>
    <row r="46" spans="2:35" s="59" customFormat="1" ht="14.25" customHeight="1">
      <c r="B46" s="49" t="str">
        <f>B36</f>
        <v>dicembre 2023</v>
      </c>
      <c r="C46" s="50">
        <f t="shared" si="2"/>
        <v>0.145057</v>
      </c>
      <c r="D46" s="50">
        <f t="shared" si="2"/>
        <v>0.1305568</v>
      </c>
      <c r="E46" s="50">
        <f t="shared" si="2"/>
        <v>0.115896</v>
      </c>
      <c r="F46" s="50">
        <f t="shared" si="2"/>
        <v>0.0131406</v>
      </c>
      <c r="G46" s="50">
        <f t="shared" si="2"/>
        <v>0.00045</v>
      </c>
      <c r="H46" s="50">
        <f t="shared" si="2"/>
        <v>0.0008500000000000001</v>
      </c>
      <c r="I46" s="50"/>
      <c r="J46" s="51">
        <f t="shared" si="3"/>
        <v>0.1594976</v>
      </c>
      <c r="K46" s="52">
        <f t="shared" si="3"/>
        <v>0.1449974</v>
      </c>
      <c r="L46" s="53">
        <f t="shared" si="3"/>
        <v>0.1303366</v>
      </c>
      <c r="M46" s="63"/>
      <c r="N46" s="63"/>
      <c r="O46" s="64"/>
      <c r="P46" s="63"/>
      <c r="Q46" s="63"/>
      <c r="R46" s="65"/>
      <c r="S46" s="63"/>
      <c r="T46" s="63"/>
      <c r="U46" s="65"/>
      <c r="V46" s="57"/>
      <c r="W46" s="57"/>
      <c r="X46" s="57"/>
      <c r="Y46" s="38"/>
      <c r="Z46" s="38"/>
      <c r="AA46" s="38"/>
      <c r="AB46" s="58"/>
      <c r="AC46" s="58"/>
      <c r="AD46" s="58"/>
      <c r="AE46" s="38"/>
      <c r="AF46" s="38"/>
      <c r="AG46" s="38"/>
      <c r="AH46" s="38"/>
      <c r="AI46" s="38"/>
    </row>
    <row r="47" spans="2:30" s="38" customFormat="1" ht="14.25" customHeight="1">
      <c r="B47" s="66" t="s">
        <v>36</v>
      </c>
      <c r="C47" s="67">
        <f t="shared" si="2"/>
        <v>0</v>
      </c>
      <c r="D47" s="67">
        <f t="shared" si="2"/>
        <v>0</v>
      </c>
      <c r="E47" s="67">
        <f t="shared" si="2"/>
        <v>0</v>
      </c>
      <c r="F47" s="67">
        <f t="shared" si="2"/>
        <v>0</v>
      </c>
      <c r="G47" s="67">
        <f t="shared" si="2"/>
        <v>0</v>
      </c>
      <c r="H47" s="67">
        <f t="shared" si="2"/>
        <v>0</v>
      </c>
      <c r="I47" s="67">
        <f t="shared" si="2"/>
        <v>28.022399999999998</v>
      </c>
      <c r="J47" s="68">
        <f t="shared" si="2"/>
        <v>28.022399999999998</v>
      </c>
      <c r="K47" s="69">
        <f t="shared" si="2"/>
        <v>0</v>
      </c>
      <c r="L47" s="70">
        <f t="shared" si="2"/>
        <v>0</v>
      </c>
      <c r="M47" s="71">
        <f>'[1]DIS Tabella 3 TIT'!F12/100</f>
        <v>4.6057999999999995</v>
      </c>
      <c r="N47" s="72" t="s">
        <v>33</v>
      </c>
      <c r="O47" s="71">
        <f>O37</f>
        <v>20.4612</v>
      </c>
      <c r="P47" s="67" t="s">
        <v>33</v>
      </c>
      <c r="Q47" s="73">
        <f>'[1]UC Tab 7'!D14/100</f>
        <v>0</v>
      </c>
      <c r="R47" s="74">
        <f>M47+O47+Q47</f>
        <v>25.067</v>
      </c>
      <c r="S47" s="67">
        <f>'[1]Asos Tab 1'!C17/100</f>
        <v>11.517600000000002</v>
      </c>
      <c r="T47" s="67">
        <f>'[1]Arim Tab 6'!C16/100</f>
        <v>5.7936000000000005</v>
      </c>
      <c r="U47" s="74">
        <f>S47+T47</f>
        <v>17.311200000000003</v>
      </c>
      <c r="V47" s="75"/>
      <c r="W47" s="76"/>
      <c r="X47" s="76"/>
      <c r="AB47" s="58"/>
      <c r="AC47" s="58"/>
      <c r="AD47" s="58"/>
    </row>
    <row r="48" spans="2:30" s="38" customFormat="1" ht="14.25" customHeight="1">
      <c r="B48" s="66" t="s">
        <v>37</v>
      </c>
      <c r="C48" s="67">
        <f t="shared" si="2"/>
        <v>0</v>
      </c>
      <c r="D48" s="67">
        <f t="shared" si="2"/>
        <v>0</v>
      </c>
      <c r="E48" s="67">
        <f t="shared" si="2"/>
        <v>0</v>
      </c>
      <c r="F48" s="67">
        <f t="shared" si="2"/>
        <v>0</v>
      </c>
      <c r="G48" s="67">
        <f t="shared" si="2"/>
        <v>0</v>
      </c>
      <c r="H48" s="67">
        <f t="shared" si="2"/>
        <v>0</v>
      </c>
      <c r="I48" s="67">
        <f t="shared" si="2"/>
        <v>0</v>
      </c>
      <c r="J48" s="68">
        <f t="shared" si="2"/>
        <v>0</v>
      </c>
      <c r="K48" s="69">
        <f t="shared" si="2"/>
        <v>0</v>
      </c>
      <c r="L48" s="70">
        <f t="shared" si="2"/>
        <v>0</v>
      </c>
      <c r="M48" s="71">
        <f>'[1]DIS Tabella 3 TIT'!J12/100</f>
        <v>30.2718</v>
      </c>
      <c r="N48" s="72" t="s">
        <v>33</v>
      </c>
      <c r="O48" s="67" t="s">
        <v>33</v>
      </c>
      <c r="P48" s="67" t="s">
        <v>33</v>
      </c>
      <c r="Q48" s="67" t="s">
        <v>33</v>
      </c>
      <c r="R48" s="74">
        <f>M48</f>
        <v>30.2718</v>
      </c>
      <c r="S48" s="67">
        <f>'[1]Asos Tab 1'!D17/100</f>
        <v>13.909199999999998</v>
      </c>
      <c r="T48" s="67">
        <f>'[1]Arim Tab 6'!D16/100</f>
        <v>6.9972</v>
      </c>
      <c r="U48" s="74">
        <f>S48+T48</f>
        <v>20.906399999999998</v>
      </c>
      <c r="AB48" s="58"/>
      <c r="AC48" s="58"/>
      <c r="AD48" s="58"/>
    </row>
    <row r="49" spans="2:22" ht="25.5" customHeight="1">
      <c r="B49" s="77" t="s">
        <v>38</v>
      </c>
      <c r="C49" s="78"/>
      <c r="D49" s="78"/>
      <c r="E49" s="78"/>
      <c r="F49" s="78"/>
      <c r="G49" s="78"/>
      <c r="H49" s="78"/>
      <c r="I49" s="78"/>
      <c r="J49" s="79" t="s">
        <v>39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81"/>
    </row>
    <row r="50" spans="2:21" ht="15" customHeight="1"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2:21" ht="14.25" customHeight="1">
      <c r="B51" s="106" t="s">
        <v>42</v>
      </c>
      <c r="C51" s="107"/>
      <c r="D51" s="107"/>
      <c r="E51" s="107"/>
      <c r="F51" s="107"/>
      <c r="G51" s="107"/>
      <c r="H51" s="107"/>
      <c r="I51" s="107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2:21" s="38" customFormat="1" ht="23.25" customHeight="1">
      <c r="B52" s="25" t="str">
        <f>B42</f>
        <v>1 ottobre - 31 dicembre 2023</v>
      </c>
      <c r="C52" s="26" t="s">
        <v>55</v>
      </c>
      <c r="D52" s="27"/>
      <c r="E52" s="28"/>
      <c r="F52" s="29" t="s">
        <v>56</v>
      </c>
      <c r="G52" s="29" t="s">
        <v>57</v>
      </c>
      <c r="H52" s="29" t="s">
        <v>58</v>
      </c>
      <c r="I52" s="30" t="s">
        <v>59</v>
      </c>
      <c r="J52" s="88" t="s">
        <v>18</v>
      </c>
      <c r="K52" s="89"/>
      <c r="L52" s="90"/>
      <c r="M52" s="91" t="s">
        <v>19</v>
      </c>
      <c r="N52" s="91" t="s">
        <v>20</v>
      </c>
      <c r="O52" s="91" t="s">
        <v>21</v>
      </c>
      <c r="P52" s="92" t="s">
        <v>22</v>
      </c>
      <c r="Q52" s="92" t="s">
        <v>23</v>
      </c>
      <c r="R52" s="93" t="s">
        <v>24</v>
      </c>
      <c r="S52" s="94" t="s">
        <v>25</v>
      </c>
      <c r="T52" s="94" t="s">
        <v>26</v>
      </c>
      <c r="U52" s="93" t="s">
        <v>27</v>
      </c>
    </row>
    <row r="53" spans="2:21" s="38" customFormat="1" ht="14.25" customHeight="1">
      <c r="B53" s="39" t="s">
        <v>28</v>
      </c>
      <c r="C53" s="95" t="s">
        <v>29</v>
      </c>
      <c r="D53" s="95" t="s">
        <v>30</v>
      </c>
      <c r="E53" s="95" t="s">
        <v>31</v>
      </c>
      <c r="F53" s="95"/>
      <c r="G53" s="95"/>
      <c r="H53" s="95"/>
      <c r="I53" s="95"/>
      <c r="J53" s="97" t="s">
        <v>29</v>
      </c>
      <c r="K53" s="98" t="s">
        <v>30</v>
      </c>
      <c r="L53" s="99" t="s">
        <v>31</v>
      </c>
      <c r="M53" s="100"/>
      <c r="N53" s="100"/>
      <c r="O53" s="100"/>
      <c r="P53" s="101"/>
      <c r="Q53" s="101"/>
      <c r="R53" s="102"/>
      <c r="S53" s="103"/>
      <c r="T53" s="103"/>
      <c r="U53" s="102"/>
    </row>
    <row r="54" spans="2:35" s="59" customFormat="1" ht="14.25" customHeight="1">
      <c r="B54" s="49" t="str">
        <f aca="true" t="shared" si="4" ref="B54:L58">B44</f>
        <v>ottobre 2023</v>
      </c>
      <c r="C54" s="50">
        <f t="shared" si="4"/>
        <v>0.1590116</v>
      </c>
      <c r="D54" s="50">
        <f t="shared" si="4"/>
        <v>0.16349410000000003</v>
      </c>
      <c r="E54" s="50">
        <f t="shared" si="4"/>
        <v>0.1309836</v>
      </c>
      <c r="F54" s="50">
        <f t="shared" si="4"/>
        <v>0.0106194</v>
      </c>
      <c r="G54" s="50">
        <f t="shared" si="4"/>
        <v>0.00045</v>
      </c>
      <c r="H54" s="50">
        <f t="shared" si="4"/>
        <v>0.0008500000000000001</v>
      </c>
      <c r="I54" s="50"/>
      <c r="J54" s="51">
        <f aca="true" t="shared" si="5" ref="J54:L56">J44</f>
        <v>0.170931</v>
      </c>
      <c r="K54" s="52">
        <f t="shared" si="5"/>
        <v>0.17541350000000003</v>
      </c>
      <c r="L54" s="53">
        <f t="shared" si="5"/>
        <v>0.142903</v>
      </c>
      <c r="M54" s="54">
        <f>'[1]DIS Tabella 3 TIT'!N13/100</f>
        <v>0.0006</v>
      </c>
      <c r="N54" s="54">
        <f>N44</f>
        <v>0.00848</v>
      </c>
      <c r="O54" s="55" t="s">
        <v>33</v>
      </c>
      <c r="P54" s="54">
        <f>'[1]UC Tab 7'!C15/100</f>
        <v>0.00095</v>
      </c>
      <c r="Q54" s="54">
        <f>'[1]UC Tab 7'!F15/100</f>
        <v>0</v>
      </c>
      <c r="R54" s="56">
        <f>M54+N54+P54+Q54</f>
        <v>0.010029999999999999</v>
      </c>
      <c r="S54" s="54">
        <f>'[1]Asos Tab 1'!E18/100</f>
        <v>0.035648</v>
      </c>
      <c r="T54" s="54">
        <f>'[1]Arim Tab 6'!E17/100</f>
        <v>0.002318</v>
      </c>
      <c r="U54" s="56">
        <f>S54+T54</f>
        <v>0.037966</v>
      </c>
      <c r="V54" s="57"/>
      <c r="W54" s="57"/>
      <c r="X54" s="57"/>
      <c r="Y54" s="38"/>
      <c r="Z54" s="38"/>
      <c r="AA54" s="38"/>
      <c r="AB54" s="58"/>
      <c r="AC54" s="58"/>
      <c r="AD54" s="58"/>
      <c r="AE54" s="38"/>
      <c r="AF54" s="38"/>
      <c r="AG54" s="38"/>
      <c r="AH54" s="38"/>
      <c r="AI54" s="38"/>
    </row>
    <row r="55" spans="2:35" s="59" customFormat="1" ht="14.25" customHeight="1">
      <c r="B55" s="49" t="str">
        <f>B45</f>
        <v>novembre 2023</v>
      </c>
      <c r="C55" s="50">
        <f t="shared" si="4"/>
        <v>0.15370520000000001</v>
      </c>
      <c r="D55" s="50">
        <f t="shared" si="4"/>
        <v>0.14108160000000003</v>
      </c>
      <c r="E55" s="50">
        <f t="shared" si="4"/>
        <v>0.11583220000000001</v>
      </c>
      <c r="F55" s="50">
        <f t="shared" si="4"/>
        <v>0.011051700000000001</v>
      </c>
      <c r="G55" s="50">
        <f t="shared" si="4"/>
        <v>0.00045</v>
      </c>
      <c r="H55" s="50">
        <f t="shared" si="4"/>
        <v>0.0008500000000000001</v>
      </c>
      <c r="I55" s="50"/>
      <c r="J55" s="51">
        <f t="shared" si="5"/>
        <v>0.1660569</v>
      </c>
      <c r="K55" s="52">
        <f t="shared" si="5"/>
        <v>0.15343330000000002</v>
      </c>
      <c r="L55" s="53">
        <f t="shared" si="5"/>
        <v>0.12818390000000002</v>
      </c>
      <c r="M55" s="60"/>
      <c r="N55" s="60"/>
      <c r="O55" s="61"/>
      <c r="P55" s="60"/>
      <c r="Q55" s="60"/>
      <c r="R55" s="62"/>
      <c r="S55" s="60"/>
      <c r="T55" s="60"/>
      <c r="U55" s="62"/>
      <c r="V55" s="57"/>
      <c r="W55" s="57"/>
      <c r="X55" s="57"/>
      <c r="Y55" s="38"/>
      <c r="Z55" s="38"/>
      <c r="AA55" s="38"/>
      <c r="AB55" s="58"/>
      <c r="AC55" s="58"/>
      <c r="AD55" s="58"/>
      <c r="AE55" s="38"/>
      <c r="AF55" s="38"/>
      <c r="AG55" s="38"/>
      <c r="AH55" s="38"/>
      <c r="AI55" s="38"/>
    </row>
    <row r="56" spans="2:35" s="59" customFormat="1" ht="14.25" customHeight="1">
      <c r="B56" s="49" t="str">
        <f>B46</f>
        <v>dicembre 2023</v>
      </c>
      <c r="C56" s="50">
        <f t="shared" si="4"/>
        <v>0.145057</v>
      </c>
      <c r="D56" s="50">
        <f t="shared" si="4"/>
        <v>0.1305568</v>
      </c>
      <c r="E56" s="50">
        <f t="shared" si="4"/>
        <v>0.115896</v>
      </c>
      <c r="F56" s="50">
        <f t="shared" si="4"/>
        <v>0.0131406</v>
      </c>
      <c r="G56" s="50">
        <f t="shared" si="4"/>
        <v>0.00045</v>
      </c>
      <c r="H56" s="50">
        <f t="shared" si="4"/>
        <v>0.0008500000000000001</v>
      </c>
      <c r="I56" s="50"/>
      <c r="J56" s="51">
        <f t="shared" si="5"/>
        <v>0.1594976</v>
      </c>
      <c r="K56" s="52">
        <f t="shared" si="5"/>
        <v>0.1449974</v>
      </c>
      <c r="L56" s="53">
        <f t="shared" si="5"/>
        <v>0.1303366</v>
      </c>
      <c r="M56" s="63"/>
      <c r="N56" s="63"/>
      <c r="O56" s="64"/>
      <c r="P56" s="63"/>
      <c r="Q56" s="63"/>
      <c r="R56" s="65"/>
      <c r="S56" s="63"/>
      <c r="T56" s="63"/>
      <c r="U56" s="65"/>
      <c r="V56" s="57"/>
      <c r="W56" s="57"/>
      <c r="X56" s="57"/>
      <c r="Y56" s="38"/>
      <c r="Z56" s="38"/>
      <c r="AA56" s="38"/>
      <c r="AB56" s="58"/>
      <c r="AC56" s="58"/>
      <c r="AD56" s="58"/>
      <c r="AE56" s="38"/>
      <c r="AF56" s="38"/>
      <c r="AG56" s="38"/>
      <c r="AH56" s="38"/>
      <c r="AI56" s="38"/>
    </row>
    <row r="57" spans="2:30" s="38" customFormat="1" ht="14.25" customHeight="1">
      <c r="B57" s="66" t="s">
        <v>36</v>
      </c>
      <c r="C57" s="67">
        <f t="shared" si="4"/>
        <v>0</v>
      </c>
      <c r="D57" s="67">
        <f t="shared" si="4"/>
        <v>0</v>
      </c>
      <c r="E57" s="67">
        <f t="shared" si="4"/>
        <v>0</v>
      </c>
      <c r="F57" s="67">
        <f t="shared" si="4"/>
        <v>0</v>
      </c>
      <c r="G57" s="67">
        <f t="shared" si="4"/>
        <v>0</v>
      </c>
      <c r="H57" s="67">
        <f t="shared" si="4"/>
        <v>0</v>
      </c>
      <c r="I57" s="67">
        <f t="shared" si="4"/>
        <v>28.022399999999998</v>
      </c>
      <c r="J57" s="68">
        <f t="shared" si="4"/>
        <v>28.022399999999998</v>
      </c>
      <c r="K57" s="69">
        <f t="shared" si="4"/>
        <v>0</v>
      </c>
      <c r="L57" s="70">
        <f t="shared" si="4"/>
        <v>0</v>
      </c>
      <c r="M57" s="71">
        <f>'[1]DIS Tabella 3 TIT'!F13/100</f>
        <v>5.0664</v>
      </c>
      <c r="N57" s="72" t="s">
        <v>33</v>
      </c>
      <c r="O57" s="71">
        <f>O47</f>
        <v>20.4612</v>
      </c>
      <c r="P57" s="67" t="s">
        <v>33</v>
      </c>
      <c r="Q57" s="73">
        <f>'[1]UC Tab 7'!D15/100</f>
        <v>0</v>
      </c>
      <c r="R57" s="74">
        <f>M57+O57+Q57</f>
        <v>25.5276</v>
      </c>
      <c r="S57" s="67">
        <f>'[1]Asos Tab 1'!C18/100</f>
        <v>11.73</v>
      </c>
      <c r="T57" s="67">
        <f>'[1]Arim Tab 6'!C17/100</f>
        <v>5.900399999999999</v>
      </c>
      <c r="U57" s="74">
        <f>S57+T57</f>
        <v>17.6304</v>
      </c>
      <c r="V57" s="75"/>
      <c r="W57" s="76"/>
      <c r="X57" s="76"/>
      <c r="AB57" s="58"/>
      <c r="AC57" s="58"/>
      <c r="AD57" s="58"/>
    </row>
    <row r="58" spans="2:30" s="38" customFormat="1" ht="14.25" customHeight="1">
      <c r="B58" s="66" t="s">
        <v>37</v>
      </c>
      <c r="C58" s="67">
        <f t="shared" si="4"/>
        <v>0</v>
      </c>
      <c r="D58" s="67">
        <f t="shared" si="4"/>
        <v>0</v>
      </c>
      <c r="E58" s="67">
        <f t="shared" si="4"/>
        <v>0</v>
      </c>
      <c r="F58" s="67">
        <f t="shared" si="4"/>
        <v>0</v>
      </c>
      <c r="G58" s="67">
        <f t="shared" si="4"/>
        <v>0</v>
      </c>
      <c r="H58" s="67">
        <f t="shared" si="4"/>
        <v>0</v>
      </c>
      <c r="I58" s="67">
        <f t="shared" si="4"/>
        <v>0</v>
      </c>
      <c r="J58" s="68">
        <f t="shared" si="4"/>
        <v>0</v>
      </c>
      <c r="K58" s="69">
        <f t="shared" si="4"/>
        <v>0</v>
      </c>
      <c r="L58" s="70">
        <f t="shared" si="4"/>
        <v>0</v>
      </c>
      <c r="M58" s="71">
        <f>'[1]DIS Tabella 3 TIT'!J13/100</f>
        <v>30.2718</v>
      </c>
      <c r="N58" s="72" t="s">
        <v>33</v>
      </c>
      <c r="O58" s="67" t="s">
        <v>33</v>
      </c>
      <c r="P58" s="67" t="s">
        <v>33</v>
      </c>
      <c r="Q58" s="67" t="s">
        <v>33</v>
      </c>
      <c r="R58" s="74">
        <f>M58</f>
        <v>30.2718</v>
      </c>
      <c r="S58" s="67">
        <f>'[1]Asos Tab 1'!D18/100</f>
        <v>13.909199999999998</v>
      </c>
      <c r="T58" s="67">
        <f>'[1]Arim Tab 6'!D17/100</f>
        <v>6.9972</v>
      </c>
      <c r="U58" s="74">
        <f>S58+T58</f>
        <v>20.906399999999998</v>
      </c>
      <c r="AB58" s="58"/>
      <c r="AC58" s="58"/>
      <c r="AD58" s="58"/>
    </row>
    <row r="59" spans="2:22" ht="25.5" customHeight="1">
      <c r="B59" s="77" t="s">
        <v>38</v>
      </c>
      <c r="C59" s="78"/>
      <c r="D59" s="78"/>
      <c r="E59" s="78"/>
      <c r="F59" s="78"/>
      <c r="G59" s="78"/>
      <c r="H59" s="78"/>
      <c r="I59" s="78"/>
      <c r="J59" s="79" t="s">
        <v>39</v>
      </c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81"/>
    </row>
    <row r="60" spans="2:21" ht="14.25" customHeight="1"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2:21" ht="14.25" customHeight="1">
      <c r="B61" s="21" t="s">
        <v>43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2:21" s="38" customFormat="1" ht="23.25" customHeight="1">
      <c r="B62" s="25" t="str">
        <f>B52</f>
        <v>1 ottobre - 31 dicembre 2023</v>
      </c>
      <c r="C62" s="26" t="s">
        <v>55</v>
      </c>
      <c r="D62" s="27"/>
      <c r="E62" s="28"/>
      <c r="F62" s="29" t="s">
        <v>56</v>
      </c>
      <c r="G62" s="29" t="s">
        <v>57</v>
      </c>
      <c r="H62" s="29" t="s">
        <v>58</v>
      </c>
      <c r="I62" s="30" t="s">
        <v>59</v>
      </c>
      <c r="J62" s="88" t="s">
        <v>18</v>
      </c>
      <c r="K62" s="89"/>
      <c r="L62" s="90"/>
      <c r="M62" s="91" t="s">
        <v>19</v>
      </c>
      <c r="N62" s="91" t="s">
        <v>20</v>
      </c>
      <c r="O62" s="91" t="s">
        <v>21</v>
      </c>
      <c r="P62" s="92" t="s">
        <v>22</v>
      </c>
      <c r="Q62" s="92" t="s">
        <v>23</v>
      </c>
      <c r="R62" s="93" t="s">
        <v>24</v>
      </c>
      <c r="S62" s="94" t="s">
        <v>25</v>
      </c>
      <c r="T62" s="94" t="s">
        <v>26</v>
      </c>
      <c r="U62" s="93" t="s">
        <v>27</v>
      </c>
    </row>
    <row r="63" spans="2:21" s="38" customFormat="1" ht="14.25" customHeight="1">
      <c r="B63" s="39" t="s">
        <v>28</v>
      </c>
      <c r="C63" s="95" t="s">
        <v>29</v>
      </c>
      <c r="D63" s="95" t="s">
        <v>30</v>
      </c>
      <c r="E63" s="95" t="s">
        <v>31</v>
      </c>
      <c r="F63" s="95"/>
      <c r="G63" s="95"/>
      <c r="H63" s="95"/>
      <c r="I63" s="95"/>
      <c r="J63" s="97" t="s">
        <v>29</v>
      </c>
      <c r="K63" s="98" t="s">
        <v>30</v>
      </c>
      <c r="L63" s="99" t="s">
        <v>31</v>
      </c>
      <c r="M63" s="100"/>
      <c r="N63" s="100"/>
      <c r="O63" s="100"/>
      <c r="P63" s="101"/>
      <c r="Q63" s="101"/>
      <c r="R63" s="102"/>
      <c r="S63" s="103"/>
      <c r="T63" s="103"/>
      <c r="U63" s="102"/>
    </row>
    <row r="64" spans="2:35" s="59" customFormat="1" ht="14.25" customHeight="1">
      <c r="B64" s="49" t="str">
        <f>B54</f>
        <v>ottobre 2023</v>
      </c>
      <c r="C64" s="50">
        <f aca="true" t="shared" si="6" ref="C64:L68">C54</f>
        <v>0.1590116</v>
      </c>
      <c r="D64" s="50">
        <f t="shared" si="6"/>
        <v>0.16349410000000003</v>
      </c>
      <c r="E64" s="50">
        <f t="shared" si="6"/>
        <v>0.1309836</v>
      </c>
      <c r="F64" s="50">
        <f t="shared" si="6"/>
        <v>0.0106194</v>
      </c>
      <c r="G64" s="50">
        <f t="shared" si="6"/>
        <v>0.00045</v>
      </c>
      <c r="H64" s="50">
        <f t="shared" si="6"/>
        <v>0.0008500000000000001</v>
      </c>
      <c r="I64" s="50"/>
      <c r="J64" s="51">
        <f aca="true" t="shared" si="7" ref="J64:L66">J54</f>
        <v>0.170931</v>
      </c>
      <c r="K64" s="52">
        <f t="shared" si="7"/>
        <v>0.17541350000000003</v>
      </c>
      <c r="L64" s="53">
        <f t="shared" si="7"/>
        <v>0.142903</v>
      </c>
      <c r="M64" s="54">
        <f>'[1]DIS Tabella 3 TIT'!N14/100</f>
        <v>0.0006</v>
      </c>
      <c r="N64" s="54">
        <f>N54</f>
        <v>0.00848</v>
      </c>
      <c r="O64" s="55" t="s">
        <v>33</v>
      </c>
      <c r="P64" s="54">
        <f>'[1]UC Tab 7'!C16/100</f>
        <v>0.00095</v>
      </c>
      <c r="Q64" s="54">
        <f>'[1]UC Tab 7'!F16/100</f>
        <v>0</v>
      </c>
      <c r="R64" s="56">
        <f>M64+N64+P64+Q64</f>
        <v>0.010029999999999999</v>
      </c>
      <c r="S64" s="54">
        <f>'[1]Asos Tab 1'!E19/100</f>
        <v>0.035648</v>
      </c>
      <c r="T64" s="54">
        <f>'[1]Arim Tab 6'!E18/100</f>
        <v>0.002318</v>
      </c>
      <c r="U64" s="56">
        <f>S64+T64</f>
        <v>0.037966</v>
      </c>
      <c r="V64" s="57"/>
      <c r="W64" s="57"/>
      <c r="X64" s="57"/>
      <c r="Y64" s="38"/>
      <c r="Z64" s="38"/>
      <c r="AA64" s="38"/>
      <c r="AB64" s="58"/>
      <c r="AC64" s="58"/>
      <c r="AD64" s="58"/>
      <c r="AE64" s="38"/>
      <c r="AF64" s="38"/>
      <c r="AG64" s="38"/>
      <c r="AH64" s="38"/>
      <c r="AI64" s="38"/>
    </row>
    <row r="65" spans="2:35" s="59" customFormat="1" ht="14.25" customHeight="1">
      <c r="B65" s="49" t="str">
        <f>B55</f>
        <v>novembre 2023</v>
      </c>
      <c r="C65" s="50">
        <f t="shared" si="6"/>
        <v>0.15370520000000001</v>
      </c>
      <c r="D65" s="50">
        <f t="shared" si="6"/>
        <v>0.14108160000000003</v>
      </c>
      <c r="E65" s="50">
        <f t="shared" si="6"/>
        <v>0.11583220000000001</v>
      </c>
      <c r="F65" s="50">
        <f t="shared" si="6"/>
        <v>0.011051700000000001</v>
      </c>
      <c r="G65" s="50">
        <f t="shared" si="6"/>
        <v>0.00045</v>
      </c>
      <c r="H65" s="50">
        <f t="shared" si="6"/>
        <v>0.0008500000000000001</v>
      </c>
      <c r="I65" s="50"/>
      <c r="J65" s="51">
        <f t="shared" si="7"/>
        <v>0.1660569</v>
      </c>
      <c r="K65" s="52">
        <f t="shared" si="7"/>
        <v>0.15343330000000002</v>
      </c>
      <c r="L65" s="53">
        <f t="shared" si="7"/>
        <v>0.12818390000000002</v>
      </c>
      <c r="M65" s="60"/>
      <c r="N65" s="60"/>
      <c r="O65" s="61"/>
      <c r="P65" s="60"/>
      <c r="Q65" s="60"/>
      <c r="R65" s="62"/>
      <c r="S65" s="60"/>
      <c r="T65" s="60"/>
      <c r="U65" s="62"/>
      <c r="V65" s="57"/>
      <c r="W65" s="57"/>
      <c r="X65" s="57"/>
      <c r="Y65" s="38"/>
      <c r="Z65" s="38"/>
      <c r="AA65" s="38"/>
      <c r="AB65" s="58"/>
      <c r="AC65" s="58"/>
      <c r="AD65" s="58"/>
      <c r="AE65" s="38"/>
      <c r="AF65" s="38"/>
      <c r="AG65" s="38"/>
      <c r="AH65" s="38"/>
      <c r="AI65" s="38"/>
    </row>
    <row r="66" spans="2:35" s="59" customFormat="1" ht="14.25" customHeight="1">
      <c r="B66" s="49" t="str">
        <f>B56</f>
        <v>dicembre 2023</v>
      </c>
      <c r="C66" s="50">
        <f t="shared" si="6"/>
        <v>0.145057</v>
      </c>
      <c r="D66" s="50">
        <f t="shared" si="6"/>
        <v>0.1305568</v>
      </c>
      <c r="E66" s="50">
        <f t="shared" si="6"/>
        <v>0.115896</v>
      </c>
      <c r="F66" s="50">
        <f t="shared" si="6"/>
        <v>0.0131406</v>
      </c>
      <c r="G66" s="50">
        <f t="shared" si="6"/>
        <v>0.00045</v>
      </c>
      <c r="H66" s="50">
        <f t="shared" si="6"/>
        <v>0.0008500000000000001</v>
      </c>
      <c r="I66" s="50"/>
      <c r="J66" s="51">
        <f t="shared" si="7"/>
        <v>0.1594976</v>
      </c>
      <c r="K66" s="52">
        <f t="shared" si="7"/>
        <v>0.1449974</v>
      </c>
      <c r="L66" s="53">
        <f t="shared" si="7"/>
        <v>0.1303366</v>
      </c>
      <c r="M66" s="63"/>
      <c r="N66" s="63"/>
      <c r="O66" s="64"/>
      <c r="P66" s="63"/>
      <c r="Q66" s="63"/>
      <c r="R66" s="65"/>
      <c r="S66" s="63"/>
      <c r="T66" s="63"/>
      <c r="U66" s="65"/>
      <c r="V66" s="57"/>
      <c r="W66" s="57"/>
      <c r="X66" s="57"/>
      <c r="Y66" s="38"/>
      <c r="Z66" s="38"/>
      <c r="AA66" s="38"/>
      <c r="AB66" s="58"/>
      <c r="AC66" s="58"/>
      <c r="AD66" s="58"/>
      <c r="AE66" s="38"/>
      <c r="AF66" s="38"/>
      <c r="AG66" s="38"/>
      <c r="AH66" s="38"/>
      <c r="AI66" s="38"/>
    </row>
    <row r="67" spans="2:30" s="38" customFormat="1" ht="14.25" customHeight="1">
      <c r="B67" s="66" t="s">
        <v>36</v>
      </c>
      <c r="C67" s="67">
        <f t="shared" si="6"/>
        <v>0</v>
      </c>
      <c r="D67" s="67">
        <f t="shared" si="6"/>
        <v>0</v>
      </c>
      <c r="E67" s="67">
        <f t="shared" si="6"/>
        <v>0</v>
      </c>
      <c r="F67" s="67">
        <f t="shared" si="6"/>
        <v>0</v>
      </c>
      <c r="G67" s="67">
        <f t="shared" si="6"/>
        <v>0</v>
      </c>
      <c r="H67" s="67">
        <f t="shared" si="6"/>
        <v>0</v>
      </c>
      <c r="I67" s="67">
        <f t="shared" si="6"/>
        <v>28.022399999999998</v>
      </c>
      <c r="J67" s="68">
        <f t="shared" si="6"/>
        <v>28.022399999999998</v>
      </c>
      <c r="K67" s="69">
        <f t="shared" si="6"/>
        <v>0</v>
      </c>
      <c r="L67" s="70">
        <f t="shared" si="6"/>
        <v>0</v>
      </c>
      <c r="M67" s="71">
        <f>'[1]DIS Tabella 3 TIT'!F14/100</f>
        <v>5.0664</v>
      </c>
      <c r="N67" s="72" t="s">
        <v>33</v>
      </c>
      <c r="O67" s="71">
        <f>O57</f>
        <v>20.4612</v>
      </c>
      <c r="P67" s="67" t="s">
        <v>33</v>
      </c>
      <c r="Q67" s="73">
        <f>'[1]UC Tab 7'!D16/100</f>
        <v>0</v>
      </c>
      <c r="R67" s="74">
        <f>M67+O67+Q67</f>
        <v>25.5276</v>
      </c>
      <c r="S67" s="67">
        <f>'[1]Asos Tab 1'!C19/100</f>
        <v>11.73</v>
      </c>
      <c r="T67" s="67">
        <f>'[1]Arim Tab 6'!C18/100</f>
        <v>5.900399999999999</v>
      </c>
      <c r="U67" s="74">
        <f>S67+T67</f>
        <v>17.6304</v>
      </c>
      <c r="V67" s="75"/>
      <c r="W67" s="76"/>
      <c r="X67" s="76"/>
      <c r="AB67" s="58"/>
      <c r="AC67" s="58"/>
      <c r="AD67" s="58"/>
    </row>
    <row r="68" spans="2:30" s="38" customFormat="1" ht="14.25" customHeight="1">
      <c r="B68" s="66" t="s">
        <v>37</v>
      </c>
      <c r="C68" s="67">
        <f t="shared" si="6"/>
        <v>0</v>
      </c>
      <c r="D68" s="67">
        <f t="shared" si="6"/>
        <v>0</v>
      </c>
      <c r="E68" s="67">
        <f t="shared" si="6"/>
        <v>0</v>
      </c>
      <c r="F68" s="67">
        <f t="shared" si="6"/>
        <v>0</v>
      </c>
      <c r="G68" s="67">
        <f t="shared" si="6"/>
        <v>0</v>
      </c>
      <c r="H68" s="67">
        <f t="shared" si="6"/>
        <v>0</v>
      </c>
      <c r="I68" s="67">
        <f t="shared" si="6"/>
        <v>0</v>
      </c>
      <c r="J68" s="68">
        <f t="shared" si="6"/>
        <v>0</v>
      </c>
      <c r="K68" s="69">
        <f t="shared" si="6"/>
        <v>0</v>
      </c>
      <c r="L68" s="70">
        <f t="shared" si="6"/>
        <v>0</v>
      </c>
      <c r="M68" s="71">
        <f>'[1]DIS Tabella 3 TIT'!J14/100</f>
        <v>30.2718</v>
      </c>
      <c r="N68" s="72" t="s">
        <v>33</v>
      </c>
      <c r="O68" s="67" t="s">
        <v>33</v>
      </c>
      <c r="P68" s="67" t="s">
        <v>33</v>
      </c>
      <c r="Q68" s="67" t="s">
        <v>33</v>
      </c>
      <c r="R68" s="74">
        <f>M68</f>
        <v>30.2718</v>
      </c>
      <c r="S68" s="67">
        <f>'[1]Asos Tab 1'!D19/100</f>
        <v>13.909199999999998</v>
      </c>
      <c r="T68" s="67">
        <f>'[1]Arim Tab 6'!D18/100</f>
        <v>6.9972</v>
      </c>
      <c r="U68" s="74">
        <f>S68+T68</f>
        <v>20.906399999999998</v>
      </c>
      <c r="AB68" s="58"/>
      <c r="AC68" s="58"/>
      <c r="AD68" s="58"/>
    </row>
    <row r="69" spans="2:22" ht="25.5" customHeight="1">
      <c r="B69" s="77" t="s">
        <v>38</v>
      </c>
      <c r="C69" s="78"/>
      <c r="D69" s="78"/>
      <c r="E69" s="78"/>
      <c r="F69" s="78"/>
      <c r="G69" s="78"/>
      <c r="H69" s="78"/>
      <c r="I69" s="78"/>
      <c r="J69" s="79" t="s">
        <v>39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0"/>
      <c r="V69" s="81"/>
    </row>
    <row r="70" spans="2:22" ht="14.25" customHeight="1">
      <c r="B70" s="108"/>
      <c r="C70" s="109"/>
      <c r="D70" s="109"/>
      <c r="E70" s="109"/>
      <c r="F70" s="109"/>
      <c r="G70" s="109"/>
      <c r="H70" s="109"/>
      <c r="I70" s="109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81"/>
    </row>
    <row r="71" spans="2:21" ht="12.75">
      <c r="B71" s="11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ht="14.25" customHeight="1">
      <c r="B72" s="120" t="s">
        <v>45</v>
      </c>
    </row>
    <row r="73" ht="14.25" customHeight="1">
      <c r="B73" s="120" t="s">
        <v>46</v>
      </c>
    </row>
    <row r="74" spans="2:21" ht="13.5">
      <c r="B74" s="121" t="s">
        <v>47</v>
      </c>
      <c r="C74" s="121"/>
      <c r="D74" s="121"/>
      <c r="E74" s="121"/>
      <c r="F74" s="121"/>
      <c r="G74" s="121"/>
      <c r="H74" s="121"/>
      <c r="I74" s="121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</row>
    <row r="75" spans="2:21" ht="12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33:40" s="4" customFormat="1" ht="12.75">
      <c r="AG76" s="122"/>
      <c r="AH76" s="122"/>
      <c r="AI76" s="122"/>
      <c r="AJ76" s="122"/>
      <c r="AK76" s="122"/>
      <c r="AL76" s="122"/>
      <c r="AM76" s="122"/>
      <c r="AN76" s="122"/>
    </row>
    <row r="77" spans="33:40" s="4" customFormat="1" ht="12.75">
      <c r="AG77" s="122"/>
      <c r="AH77" s="122"/>
      <c r="AI77" s="122"/>
      <c r="AJ77" s="122"/>
      <c r="AK77" s="122"/>
      <c r="AL77" s="122"/>
      <c r="AM77" s="122"/>
      <c r="AN77" s="122"/>
    </row>
    <row r="78" spans="33:40" s="4" customFormat="1" ht="12.75">
      <c r="AG78" s="122"/>
      <c r="AH78" s="122"/>
      <c r="AI78" s="122"/>
      <c r="AJ78" s="122"/>
      <c r="AK78" s="122"/>
      <c r="AL78" s="122"/>
      <c r="AM78" s="122"/>
      <c r="AN78" s="122"/>
    </row>
    <row r="79" spans="2:2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</row>
    <row r="80" ht="12.75">
      <c r="B80" s="120"/>
    </row>
    <row r="81" ht="12.75">
      <c r="B81" s="120"/>
    </row>
    <row r="82" ht="14.25" customHeight="1">
      <c r="B82" s="120"/>
    </row>
    <row r="83" ht="14.25" customHeight="1">
      <c r="B83" s="120"/>
    </row>
    <row r="84" ht="14.25" customHeight="1">
      <c r="B84" s="120"/>
    </row>
    <row r="85" ht="14.25" customHeight="1">
      <c r="B85" s="120"/>
    </row>
    <row r="86" ht="14.25" customHeight="1">
      <c r="B86" s="120"/>
    </row>
    <row r="87" ht="14.25" customHeight="1">
      <c r="B87" s="120"/>
    </row>
  </sheetData>
  <sheetProtection/>
  <mergeCells count="116">
    <mergeCell ref="U64:U66"/>
    <mergeCell ref="J67:L67"/>
    <mergeCell ref="J68:L68"/>
    <mergeCell ref="J69:U69"/>
    <mergeCell ref="T62:T63"/>
    <mergeCell ref="U62:U63"/>
    <mergeCell ref="M64:M66"/>
    <mergeCell ref="N64:N66"/>
    <mergeCell ref="O64:O66"/>
    <mergeCell ref="P64:P66"/>
    <mergeCell ref="Q64:Q66"/>
    <mergeCell ref="R64:R66"/>
    <mergeCell ref="S64:S66"/>
    <mergeCell ref="T64:T66"/>
    <mergeCell ref="J59:U59"/>
    <mergeCell ref="C62:E62"/>
    <mergeCell ref="J62:L62"/>
    <mergeCell ref="M62:M63"/>
    <mergeCell ref="N62:N63"/>
    <mergeCell ref="O62:O63"/>
    <mergeCell ref="P62:P63"/>
    <mergeCell ref="Q62:Q63"/>
    <mergeCell ref="R62:R63"/>
    <mergeCell ref="S62:S63"/>
    <mergeCell ref="R54:R56"/>
    <mergeCell ref="S54:S56"/>
    <mergeCell ref="T54:T56"/>
    <mergeCell ref="U54:U56"/>
    <mergeCell ref="J57:L57"/>
    <mergeCell ref="J58:L58"/>
    <mergeCell ref="Q52:Q53"/>
    <mergeCell ref="R52:R53"/>
    <mergeCell ref="S52:S53"/>
    <mergeCell ref="T52:T53"/>
    <mergeCell ref="U52:U53"/>
    <mergeCell ref="M54:M56"/>
    <mergeCell ref="N54:N56"/>
    <mergeCell ref="O54:O56"/>
    <mergeCell ref="P54:P56"/>
    <mergeCell ref="Q54:Q56"/>
    <mergeCell ref="U44:U46"/>
    <mergeCell ref="J47:L47"/>
    <mergeCell ref="J48:L48"/>
    <mergeCell ref="J49:U49"/>
    <mergeCell ref="C52:E52"/>
    <mergeCell ref="J52:L52"/>
    <mergeCell ref="M52:M53"/>
    <mergeCell ref="N52:N53"/>
    <mergeCell ref="O52:O53"/>
    <mergeCell ref="P52:P53"/>
    <mergeCell ref="T42:T43"/>
    <mergeCell ref="U42:U43"/>
    <mergeCell ref="M44:M46"/>
    <mergeCell ref="N44:N46"/>
    <mergeCell ref="O44:O46"/>
    <mergeCell ref="P44:P46"/>
    <mergeCell ref="Q44:Q46"/>
    <mergeCell ref="R44:R46"/>
    <mergeCell ref="S44:S46"/>
    <mergeCell ref="T44:T46"/>
    <mergeCell ref="J39:U39"/>
    <mergeCell ref="C42:E42"/>
    <mergeCell ref="J42:L42"/>
    <mergeCell ref="M42:M43"/>
    <mergeCell ref="N42:N43"/>
    <mergeCell ref="O42:O43"/>
    <mergeCell ref="P42:P43"/>
    <mergeCell ref="Q42:Q43"/>
    <mergeCell ref="R42:R43"/>
    <mergeCell ref="S42:S43"/>
    <mergeCell ref="R34:R36"/>
    <mergeCell ref="S34:S36"/>
    <mergeCell ref="T34:T36"/>
    <mergeCell ref="U34:U36"/>
    <mergeCell ref="J37:L37"/>
    <mergeCell ref="J38:L38"/>
    <mergeCell ref="Q32:Q33"/>
    <mergeCell ref="R32:R33"/>
    <mergeCell ref="S32:S33"/>
    <mergeCell ref="T32:T33"/>
    <mergeCell ref="U32:U33"/>
    <mergeCell ref="M34:M36"/>
    <mergeCell ref="N34:N36"/>
    <mergeCell ref="O34:O36"/>
    <mergeCell ref="P34:P36"/>
    <mergeCell ref="Q34:Q36"/>
    <mergeCell ref="U24:U26"/>
    <mergeCell ref="J27:L27"/>
    <mergeCell ref="J28:L28"/>
    <mergeCell ref="J29:U29"/>
    <mergeCell ref="C32:E32"/>
    <mergeCell ref="J32:L32"/>
    <mergeCell ref="M32:M33"/>
    <mergeCell ref="N32:N33"/>
    <mergeCell ref="O32:O33"/>
    <mergeCell ref="P32:P33"/>
    <mergeCell ref="T22:T23"/>
    <mergeCell ref="U22:U23"/>
    <mergeCell ref="M24:M26"/>
    <mergeCell ref="N24:N26"/>
    <mergeCell ref="O24:O26"/>
    <mergeCell ref="P24:P26"/>
    <mergeCell ref="Q24:Q26"/>
    <mergeCell ref="R24:R26"/>
    <mergeCell ref="S24:S26"/>
    <mergeCell ref="T24:T26"/>
    <mergeCell ref="B6:W6"/>
    <mergeCell ref="C22:E22"/>
    <mergeCell ref="J22:L22"/>
    <mergeCell ref="M22:M23"/>
    <mergeCell ref="N22:N23"/>
    <mergeCell ref="O22:O23"/>
    <mergeCell ref="P22:P23"/>
    <mergeCell ref="Q22:Q23"/>
    <mergeCell ref="R22:R23"/>
    <mergeCell ref="S22:S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AJ46"/>
  <sheetViews>
    <sheetView tabSelected="1" zoomScale="190" zoomScaleNormal="190" zoomScalePageLayoutView="0" workbookViewId="0" topLeftCell="A16">
      <selection activeCell="D24" sqref="D24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3" width="10.28125" style="3" customWidth="1" outlineLevel="1"/>
    <col min="4" max="5" width="9.421875" style="4" customWidth="1" outlineLevel="1"/>
    <col min="6" max="7" width="9.7109375" style="3" customWidth="1" outlineLevel="1"/>
    <col min="8" max="8" width="13.57421875" style="3" bestFit="1" customWidth="1"/>
    <col min="9" max="10" width="12.7109375" style="3" hidden="1" customWidth="1" outlineLevel="1"/>
    <col min="11" max="13" width="9.7109375" style="3" hidden="1" customWidth="1" outlineLevel="1"/>
    <col min="14" max="14" width="9.7109375" style="3" customWidth="1" collapsed="1"/>
    <col min="15" max="15" width="9.7109375" style="3" hidden="1" customWidth="1" outlineLevel="1"/>
    <col min="16" max="16" width="12.7109375" style="3" hidden="1" customWidth="1" outlineLevel="1"/>
    <col min="17" max="17" width="9.7109375" style="3" customWidth="1" collapsed="1"/>
    <col min="18" max="18" width="9.7109375" style="3" customWidth="1"/>
    <col min="19" max="19" width="12.7109375" style="3" customWidth="1"/>
    <col min="20" max="20" width="11.8515625" style="3" bestFit="1" customWidth="1"/>
    <col min="21" max="22" width="9.8515625" style="3" bestFit="1" customWidth="1"/>
    <col min="23" max="16384" width="9.140625" style="3" customWidth="1"/>
  </cols>
  <sheetData>
    <row r="1" spans="2:8" s="2" customFormat="1" ht="15" customHeight="1">
      <c r="B1" s="1" t="s">
        <v>0</v>
      </c>
      <c r="C1" s="1"/>
      <c r="D1" s="1"/>
      <c r="E1" s="1"/>
      <c r="F1" s="1"/>
      <c r="G1" s="1"/>
      <c r="H1" s="1"/>
    </row>
    <row r="2" spans="2:8" s="2" customFormat="1" ht="15" customHeight="1">
      <c r="B2" s="3" t="s">
        <v>1</v>
      </c>
      <c r="C2" s="3"/>
      <c r="D2" s="4"/>
      <c r="E2" s="4"/>
      <c r="F2" s="3"/>
      <c r="G2" s="3"/>
      <c r="H2" s="3"/>
    </row>
    <row r="3" ht="15" customHeight="1">
      <c r="U3" s="5"/>
    </row>
    <row r="4" spans="2:21" ht="15" customHeight="1">
      <c r="B4" s="6" t="str">
        <f>'[1]scheda domestici formule'!B4</f>
        <v>dall'1 ottobre 2023</v>
      </c>
      <c r="C4" s="7"/>
      <c r="D4" s="7"/>
      <c r="E4" s="7"/>
      <c r="F4" s="7"/>
      <c r="G4" s="7"/>
      <c r="H4" s="7"/>
      <c r="I4" s="10" t="s">
        <v>2</v>
      </c>
      <c r="U4" s="5"/>
    </row>
    <row r="5" spans="2:21" ht="15" customHeight="1">
      <c r="B5" s="5"/>
      <c r="C5" s="5"/>
      <c r="D5" s="11"/>
      <c r="E5" s="11"/>
      <c r="F5" s="5"/>
      <c r="G5" s="5"/>
      <c r="H5" s="5"/>
      <c r="U5" s="5"/>
    </row>
    <row r="6" spans="2:19" ht="72.75" customHeight="1">
      <c r="B6" s="12" t="s">
        <v>52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12.75" customHeight="1">
      <c r="B7" s="13"/>
      <c r="C7" s="14"/>
      <c r="D7" s="14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2:19" ht="12.75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2.75" customHeight="1">
      <c r="B9" s="13"/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2.75" customHeight="1">
      <c r="B10" s="13" t="s">
        <v>53</v>
      </c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12.75" customHeight="1">
      <c r="B11" s="13" t="s">
        <v>5</v>
      </c>
      <c r="C11" s="14"/>
      <c r="D11" s="14"/>
      <c r="E11" s="14"/>
      <c r="F11" s="14"/>
      <c r="G11" s="14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12.75" customHeight="1">
      <c r="B12" s="16" t="s">
        <v>6</v>
      </c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6.75" customHeight="1">
      <c r="B13" s="13"/>
      <c r="C13" s="14"/>
      <c r="D13" s="14"/>
      <c r="E13" s="14"/>
      <c r="F13" s="14"/>
      <c r="G13" s="14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2:19" ht="12.75" customHeight="1">
      <c r="B14" s="13" t="s">
        <v>7</v>
      </c>
      <c r="C14" s="14"/>
      <c r="D14" s="14"/>
      <c r="E14" s="14"/>
      <c r="F14" s="14"/>
      <c r="G14" s="14"/>
      <c r="H14" s="14"/>
      <c r="I14" s="4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12.75" customHeight="1">
      <c r="B15" s="13" t="s">
        <v>8</v>
      </c>
      <c r="C15" s="14"/>
      <c r="D15" s="14"/>
      <c r="E15" s="14"/>
      <c r="F15" s="14"/>
      <c r="G15" s="14"/>
      <c r="H15" s="14"/>
      <c r="I15" s="4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2.75" customHeight="1">
      <c r="B16" s="17" t="s">
        <v>9</v>
      </c>
      <c r="C16" s="18"/>
      <c r="D16" s="18"/>
      <c r="E16" s="18"/>
      <c r="F16" s="18"/>
      <c r="G16" s="18"/>
      <c r="H16" s="18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ht="14.25" customHeight="1"/>
    <row r="18" spans="2:8" ht="18" customHeight="1">
      <c r="B18" s="123" t="s">
        <v>54</v>
      </c>
      <c r="C18" s="124"/>
      <c r="D18" s="124"/>
      <c r="E18" s="124"/>
      <c r="F18" s="124"/>
      <c r="G18" s="124"/>
      <c r="H18" s="124"/>
    </row>
    <row r="19" spans="2:8" ht="18" customHeight="1">
      <c r="B19" s="123"/>
      <c r="C19" s="124"/>
      <c r="D19" s="124"/>
      <c r="E19" s="124"/>
      <c r="F19" s="124"/>
      <c r="G19" s="124"/>
      <c r="H19" s="124"/>
    </row>
    <row r="20" spans="2:8" ht="14.25" customHeight="1">
      <c r="B20" s="125"/>
      <c r="C20" s="125"/>
      <c r="D20" s="126"/>
      <c r="E20" s="126"/>
      <c r="F20" s="125"/>
      <c r="G20" s="125"/>
      <c r="H20" s="125"/>
    </row>
    <row r="21" spans="2:19" ht="14.25" customHeight="1">
      <c r="B21" s="21" t="s">
        <v>10</v>
      </c>
      <c r="C21" s="22"/>
      <c r="D21" s="22"/>
      <c r="E21" s="22"/>
      <c r="F21" s="22"/>
      <c r="G21" s="22"/>
      <c r="H21" s="22"/>
      <c r="N21" s="23"/>
      <c r="O21" s="23"/>
      <c r="P21" s="23"/>
      <c r="Q21" s="23"/>
      <c r="R21" s="23"/>
      <c r="S21" s="24"/>
    </row>
    <row r="22" spans="2:17" s="38" customFormat="1" ht="23.25" customHeight="1">
      <c r="B22" s="25" t="str">
        <f>'[1]scheda domestici formule'!B15</f>
        <v>1 ottobre - 31 dicembre 2023</v>
      </c>
      <c r="C22" s="127" t="s">
        <v>55</v>
      </c>
      <c r="D22" s="29" t="s">
        <v>56</v>
      </c>
      <c r="E22" s="29" t="s">
        <v>57</v>
      </c>
      <c r="F22" s="29" t="s">
        <v>58</v>
      </c>
      <c r="G22" s="30" t="s">
        <v>59</v>
      </c>
      <c r="H22" s="66" t="s">
        <v>18</v>
      </c>
      <c r="I22" s="34" t="s">
        <v>19</v>
      </c>
      <c r="J22" s="34" t="s">
        <v>20</v>
      </c>
      <c r="K22" s="34" t="s">
        <v>21</v>
      </c>
      <c r="L22" s="35" t="s">
        <v>22</v>
      </c>
      <c r="M22" s="35" t="s">
        <v>23</v>
      </c>
      <c r="N22" s="36" t="s">
        <v>24</v>
      </c>
      <c r="O22" s="37" t="s">
        <v>25</v>
      </c>
      <c r="P22" s="37" t="s">
        <v>26</v>
      </c>
      <c r="Q22" s="36" t="s">
        <v>27</v>
      </c>
    </row>
    <row r="23" spans="2:17" s="38" customFormat="1" ht="14.25" customHeight="1">
      <c r="B23" s="39" t="s">
        <v>28</v>
      </c>
      <c r="C23" s="40" t="s">
        <v>29</v>
      </c>
      <c r="D23" s="40"/>
      <c r="E23" s="40"/>
      <c r="F23" s="40"/>
      <c r="G23" s="40"/>
      <c r="H23" s="42" t="s">
        <v>29</v>
      </c>
      <c r="I23" s="45"/>
      <c r="J23" s="45"/>
      <c r="K23" s="45"/>
      <c r="L23" s="46"/>
      <c r="M23" s="46"/>
      <c r="N23" s="47"/>
      <c r="O23" s="48"/>
      <c r="P23" s="48"/>
      <c r="Q23" s="47"/>
    </row>
    <row r="24" spans="2:31" s="59" customFormat="1" ht="14.25" customHeight="1">
      <c r="B24" s="49" t="str">
        <f>'[1]AUTGpi_III-23'!B22</f>
        <v>ottobre 2023</v>
      </c>
      <c r="C24" s="50">
        <f>'[1]TGMicroImprese_IV-2023'!$B$1*'[1]TGMicroImprese_IV-2023'!E3</f>
        <v>0.14768050000000002</v>
      </c>
      <c r="D24" s="50">
        <f>'[1]TGMicroImprese_IV-2023'!B4</f>
        <v>0.0106194</v>
      </c>
      <c r="E24" s="50">
        <f>'[1]TGMicroImprese_IV-2023'!B18*100</f>
        <v>0.045</v>
      </c>
      <c r="F24" s="50">
        <f>'[1]TGMicroImprese_IV-2023'!B19</f>
        <v>0.0008500000000000001</v>
      </c>
      <c r="G24" s="50"/>
      <c r="H24" s="51">
        <f>C24+D24+E24+F24</f>
        <v>0.20414990000000002</v>
      </c>
      <c r="I24" s="54">
        <f>'[1]DIS Tabella 3 TIT'!N10/100</f>
        <v>0.0006</v>
      </c>
      <c r="J24" s="54">
        <f>'[1]TRAS Tabella 1 TIT'!J9/100</f>
        <v>0.00848</v>
      </c>
      <c r="K24" s="55" t="s">
        <v>33</v>
      </c>
      <c r="L24" s="54">
        <f>'[1]UC Tab 7'!C12/100</f>
        <v>0.00095</v>
      </c>
      <c r="M24" s="54">
        <f>'[1]UC Tab 7'!F12/100</f>
        <v>0</v>
      </c>
      <c r="N24" s="56">
        <f>I24+J24+L24+M24</f>
        <v>0.010029999999999999</v>
      </c>
      <c r="O24" s="54">
        <f>'[1]Asos Tab 1'!E15/100</f>
        <v>0.035648</v>
      </c>
      <c r="P24" s="54">
        <f>'[1]Arim Tab 6'!E14/100</f>
        <v>0.002318</v>
      </c>
      <c r="Q24" s="56">
        <f>O24+P24</f>
        <v>0.037966</v>
      </c>
      <c r="R24" s="57"/>
      <c r="S24" s="57"/>
      <c r="T24" s="57"/>
      <c r="U24" s="38"/>
      <c r="V24" s="38"/>
      <c r="W24" s="38"/>
      <c r="X24" s="58"/>
      <c r="Y24" s="58"/>
      <c r="Z24" s="58"/>
      <c r="AA24" s="38"/>
      <c r="AB24" s="38"/>
      <c r="AC24" s="38"/>
      <c r="AD24" s="38"/>
      <c r="AE24" s="38"/>
    </row>
    <row r="25" spans="2:31" s="59" customFormat="1" ht="14.25" customHeight="1">
      <c r="B25" s="49" t="str">
        <f>'[1]AUTGpi_III-23'!B23</f>
        <v>novembre 2023</v>
      </c>
      <c r="C25" s="50">
        <f>'[1]TGMicroImprese_IV-2023'!$B$1*'[1]TGMicroImprese_IV-2023'!J3</f>
        <v>0.13390960000000002</v>
      </c>
      <c r="D25" s="50">
        <f>'[1]TGMicroImprese_IV-2023'!B5</f>
        <v>0.011051700000000001</v>
      </c>
      <c r="E25" s="50">
        <f>'[1]TGMicroImprese_IV-2023'!B18</f>
        <v>0.00045</v>
      </c>
      <c r="F25" s="50">
        <f>'[1]TGMicroImprese_IV-2023'!B19</f>
        <v>0.0008500000000000001</v>
      </c>
      <c r="G25" s="50"/>
      <c r="H25" s="51">
        <f>C25+D25+E25+F25</f>
        <v>0.1462613</v>
      </c>
      <c r="I25" s="60"/>
      <c r="J25" s="60"/>
      <c r="K25" s="61"/>
      <c r="L25" s="60"/>
      <c r="M25" s="60"/>
      <c r="N25" s="62"/>
      <c r="O25" s="60"/>
      <c r="P25" s="60"/>
      <c r="Q25" s="62"/>
      <c r="R25" s="57"/>
      <c r="S25" s="57"/>
      <c r="T25" s="57"/>
      <c r="U25" s="38"/>
      <c r="V25" s="38"/>
      <c r="W25" s="38"/>
      <c r="X25" s="58"/>
      <c r="Y25" s="58"/>
      <c r="Z25" s="58"/>
      <c r="AA25" s="38"/>
      <c r="AB25" s="38"/>
      <c r="AC25" s="38"/>
      <c r="AD25" s="38"/>
      <c r="AE25" s="38"/>
    </row>
    <row r="26" spans="2:31" s="59" customFormat="1" ht="14.25" customHeight="1">
      <c r="B26" s="49" t="str">
        <f>'[1]AUTGpi_III-23'!B24</f>
        <v>dicembre 2023</v>
      </c>
      <c r="C26" s="50">
        <f>'[1]TGMicroImprese_IV-2023'!$B$1*'[1]TGMicroImprese_IV-2023'!O3</f>
        <v>0.1270071</v>
      </c>
      <c r="D26" s="50">
        <f>'[1]TGMicroImprese_IV-2023'!B6</f>
        <v>0.0131406</v>
      </c>
      <c r="E26" s="50">
        <f>'[1]TGMicroImprese_IV-2023'!B18</f>
        <v>0.00045</v>
      </c>
      <c r="F26" s="50">
        <f>'[1]TGMicroImprese_IV-2023'!B19</f>
        <v>0.0008500000000000001</v>
      </c>
      <c r="G26" s="50"/>
      <c r="H26" s="51">
        <f>C26+D26+E26+F26</f>
        <v>0.1414477</v>
      </c>
      <c r="I26" s="63"/>
      <c r="J26" s="63"/>
      <c r="K26" s="64"/>
      <c r="L26" s="63"/>
      <c r="M26" s="63"/>
      <c r="N26" s="65"/>
      <c r="O26" s="63"/>
      <c r="P26" s="63"/>
      <c r="Q26" s="65"/>
      <c r="R26" s="57"/>
      <c r="S26" s="57"/>
      <c r="T26" s="57"/>
      <c r="U26" s="38"/>
      <c r="V26" s="38"/>
      <c r="W26" s="38"/>
      <c r="X26" s="58"/>
      <c r="Y26" s="58"/>
      <c r="Z26" s="58"/>
      <c r="AA26" s="38"/>
      <c r="AB26" s="38"/>
      <c r="AC26" s="38"/>
      <c r="AD26" s="38"/>
      <c r="AE26" s="38"/>
    </row>
    <row r="27" spans="2:26" s="38" customFormat="1" ht="14.25" customHeight="1">
      <c r="B27" s="66" t="s">
        <v>36</v>
      </c>
      <c r="C27" s="67">
        <v>0</v>
      </c>
      <c r="D27" s="67">
        <v>0</v>
      </c>
      <c r="E27" s="67">
        <v>0</v>
      </c>
      <c r="F27" s="67">
        <v>0</v>
      </c>
      <c r="G27" s="67">
        <f>'[1]TGMicroImprese_IV-2023'!B20</f>
        <v>28.022399999999998</v>
      </c>
      <c r="H27" s="128">
        <f>C27+D27+E27+F27+G27</f>
        <v>28.022399999999998</v>
      </c>
      <c r="I27" s="71">
        <f>'[1]DIS Tabella 3 TIT'!F10/100</f>
        <v>4.6057999999999995</v>
      </c>
      <c r="J27" s="72" t="s">
        <v>33</v>
      </c>
      <c r="K27" s="71">
        <f>'[1]MIS Tabelle TIME'!F8/100</f>
        <v>20.4612</v>
      </c>
      <c r="L27" s="67" t="s">
        <v>33</v>
      </c>
      <c r="M27" s="73">
        <f>'[1]UC Tab 7'!D12/100</f>
        <v>0</v>
      </c>
      <c r="N27" s="74">
        <f>I27+K27+M27</f>
        <v>25.067</v>
      </c>
      <c r="O27" s="67">
        <f>'[1]Asos Tab 1'!C15/100</f>
        <v>11.517600000000002</v>
      </c>
      <c r="P27" s="67">
        <f>'[1]Arim Tab 6'!C14/100</f>
        <v>5.7936000000000005</v>
      </c>
      <c r="Q27" s="74">
        <f>O27+P27</f>
        <v>17.311200000000003</v>
      </c>
      <c r="R27" s="75"/>
      <c r="S27" s="76"/>
      <c r="T27" s="76"/>
      <c r="X27" s="58"/>
      <c r="Y27" s="58"/>
      <c r="Z27" s="58"/>
    </row>
    <row r="28" spans="2:26" s="38" customFormat="1" ht="14.25" customHeight="1">
      <c r="B28" s="66" t="s">
        <v>37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128">
        <f>C28+D28+E28+F28+G28</f>
        <v>0</v>
      </c>
      <c r="I28" s="71">
        <f>'[1]DIS Tabella 3 TIT'!J10/100</f>
        <v>28.7506</v>
      </c>
      <c r="J28" s="72" t="s">
        <v>33</v>
      </c>
      <c r="K28" s="67" t="s">
        <v>33</v>
      </c>
      <c r="L28" s="67" t="s">
        <v>33</v>
      </c>
      <c r="M28" s="67" t="s">
        <v>33</v>
      </c>
      <c r="N28" s="74">
        <f>I28</f>
        <v>28.7506</v>
      </c>
      <c r="O28" s="67">
        <f>'[1]Asos Tab 1'!D15/100</f>
        <v>13.2096</v>
      </c>
      <c r="P28" s="67">
        <f>'[1]Arim Tab 6'!D14/100</f>
        <v>6.645599999999999</v>
      </c>
      <c r="Q28" s="74">
        <f>O28+P28</f>
        <v>19.8552</v>
      </c>
      <c r="X28" s="58"/>
      <c r="Y28" s="58"/>
      <c r="Z28" s="58"/>
    </row>
    <row r="29" spans="2:18" ht="25.5" customHeight="1">
      <c r="B29" s="77" t="s">
        <v>38</v>
      </c>
      <c r="C29" s="78"/>
      <c r="D29" s="78"/>
      <c r="E29" s="78"/>
      <c r="F29" s="78"/>
      <c r="G29" s="78"/>
      <c r="H29" s="79" t="s">
        <v>39</v>
      </c>
      <c r="I29" s="79"/>
      <c r="J29" s="79"/>
      <c r="K29" s="79"/>
      <c r="L29" s="79"/>
      <c r="M29" s="79"/>
      <c r="N29" s="79"/>
      <c r="O29" s="79"/>
      <c r="P29" s="79"/>
      <c r="Q29" s="80"/>
      <c r="R29" s="81"/>
    </row>
    <row r="30" spans="2:17" ht="12.75">
      <c r="B30" s="11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ht="14.25" customHeight="1">
      <c r="B31" s="120" t="s">
        <v>45</v>
      </c>
    </row>
    <row r="32" ht="14.25" customHeight="1">
      <c r="B32" s="120" t="s">
        <v>46</v>
      </c>
    </row>
    <row r="33" spans="2:17" ht="13.5">
      <c r="B33" s="121" t="s">
        <v>47</v>
      </c>
      <c r="C33" s="121"/>
      <c r="D33" s="121"/>
      <c r="E33" s="121"/>
      <c r="F33" s="121"/>
      <c r="G33" s="121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ht="12.7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9:36" s="4" customFormat="1" ht="12.75">
      <c r="AC35" s="122"/>
      <c r="AD35" s="122"/>
      <c r="AE35" s="122"/>
      <c r="AF35" s="122"/>
      <c r="AG35" s="122"/>
      <c r="AH35" s="122"/>
      <c r="AI35" s="122"/>
      <c r="AJ35" s="122"/>
    </row>
    <row r="36" spans="29:36" s="4" customFormat="1" ht="12.75">
      <c r="AC36" s="122"/>
      <c r="AD36" s="122"/>
      <c r="AE36" s="122"/>
      <c r="AF36" s="122"/>
      <c r="AG36" s="122"/>
      <c r="AH36" s="122"/>
      <c r="AI36" s="122"/>
      <c r="AJ36" s="122"/>
    </row>
    <row r="37" spans="29:36" s="4" customFormat="1" ht="12.75">
      <c r="AC37" s="122"/>
      <c r="AD37" s="122"/>
      <c r="AE37" s="122"/>
      <c r="AF37" s="122"/>
      <c r="AG37" s="122"/>
      <c r="AH37" s="122"/>
      <c r="AI37" s="122"/>
      <c r="AJ37" s="122"/>
    </row>
    <row r="38" spans="2:17" ht="12.7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ht="12.75">
      <c r="B39" s="120"/>
    </row>
    <row r="40" ht="12.75">
      <c r="B40" s="120"/>
    </row>
    <row r="41" ht="14.25" customHeight="1">
      <c r="B41" s="120"/>
    </row>
    <row r="42" ht="14.25" customHeight="1">
      <c r="B42" s="120"/>
    </row>
    <row r="43" ht="14.25" customHeight="1">
      <c r="B43" s="120"/>
    </row>
    <row r="44" ht="14.25" customHeight="1">
      <c r="B44" s="120"/>
    </row>
    <row r="45" ht="14.25" customHeight="1">
      <c r="B45" s="120"/>
    </row>
    <row r="46" ht="14.25" customHeight="1">
      <c r="B46" s="120"/>
    </row>
  </sheetData>
  <sheetProtection/>
  <mergeCells count="20">
    <mergeCell ref="O24:O26"/>
    <mergeCell ref="P24:P26"/>
    <mergeCell ref="Q24:Q26"/>
    <mergeCell ref="H29:Q29"/>
    <mergeCell ref="I24:I26"/>
    <mergeCell ref="J24:J26"/>
    <mergeCell ref="K24:K26"/>
    <mergeCell ref="L24:L26"/>
    <mergeCell ref="M24:M26"/>
    <mergeCell ref="N24:N26"/>
    <mergeCell ref="B6:S6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Vitiello</dc:creator>
  <cp:keywords/>
  <dc:description/>
  <cp:lastModifiedBy>Monica Vitiello</cp:lastModifiedBy>
  <dcterms:created xsi:type="dcterms:W3CDTF">2024-01-10T08:23:07Z</dcterms:created>
  <dcterms:modified xsi:type="dcterms:W3CDTF">2024-01-10T08:24:05Z</dcterms:modified>
  <cp:category/>
  <cp:version/>
  <cp:contentType/>
  <cp:contentStatus/>
</cp:coreProperties>
</file>